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28035" windowHeight="12300"/>
  </bookViews>
  <sheets>
    <sheet name="正式总表" sheetId="26" r:id="rId1"/>
  </sheets>
  <definedNames>
    <definedName name="_xlnm.Print_Titles" localSheetId="0">正式总表!$1:$2</definedName>
  </definedNames>
  <calcPr calcId="145621"/>
</workbook>
</file>

<file path=xl/calcChain.xml><?xml version="1.0" encoding="utf-8"?>
<calcChain xmlns="http://schemas.openxmlformats.org/spreadsheetml/2006/main">
  <c r="H481" i="26" l="1"/>
  <c r="G481" i="26"/>
  <c r="F481" i="26"/>
  <c r="D481" i="26"/>
  <c r="C481" i="26"/>
  <c r="B481" i="26"/>
  <c r="H480" i="26"/>
  <c r="G480" i="26"/>
  <c r="F480" i="26"/>
  <c r="D480" i="26"/>
  <c r="C480" i="26"/>
  <c r="B480" i="26"/>
  <c r="H479" i="26"/>
  <c r="G479" i="26"/>
  <c r="F479" i="26"/>
  <c r="D479" i="26"/>
  <c r="C479" i="26"/>
  <c r="B479" i="26"/>
  <c r="H478" i="26"/>
  <c r="G478" i="26"/>
  <c r="F478" i="26"/>
  <c r="D478" i="26"/>
  <c r="C478" i="26"/>
  <c r="B478" i="26"/>
  <c r="H477" i="26"/>
  <c r="G477" i="26"/>
  <c r="F477" i="26"/>
  <c r="D477" i="26"/>
  <c r="C477" i="26"/>
  <c r="B477" i="26"/>
  <c r="H476" i="26"/>
  <c r="G476" i="26"/>
  <c r="F476" i="26"/>
  <c r="D476" i="26"/>
  <c r="C476" i="26"/>
  <c r="B476" i="26"/>
  <c r="H475" i="26"/>
  <c r="G475" i="26"/>
  <c r="F475" i="26"/>
  <c r="D475" i="26"/>
  <c r="C475" i="26"/>
  <c r="B475" i="26"/>
  <c r="H474" i="26"/>
  <c r="G474" i="26"/>
  <c r="F474" i="26"/>
  <c r="D474" i="26"/>
  <c r="C474" i="26"/>
  <c r="B474" i="26"/>
  <c r="H473" i="26"/>
  <c r="G473" i="26"/>
  <c r="F473" i="26"/>
  <c r="D473" i="26"/>
  <c r="C473" i="26"/>
  <c r="B473" i="26"/>
  <c r="H472" i="26"/>
  <c r="G472" i="26"/>
  <c r="F472" i="26"/>
  <c r="D472" i="26"/>
  <c r="C472" i="26"/>
  <c r="B472" i="26"/>
  <c r="H471" i="26"/>
  <c r="G471" i="26"/>
  <c r="F471" i="26"/>
  <c r="D471" i="26"/>
  <c r="C471" i="26"/>
  <c r="B471" i="26"/>
  <c r="H470" i="26"/>
  <c r="G470" i="26"/>
  <c r="F470" i="26"/>
  <c r="D470" i="26"/>
  <c r="C470" i="26"/>
  <c r="B470" i="26"/>
  <c r="H469" i="26"/>
  <c r="G469" i="26"/>
  <c r="F469" i="26"/>
  <c r="D469" i="26"/>
  <c r="C469" i="26"/>
  <c r="B469" i="26"/>
  <c r="H468" i="26"/>
  <c r="G468" i="26"/>
  <c r="F468" i="26"/>
  <c r="D468" i="26"/>
  <c r="C468" i="26"/>
  <c r="B468" i="26"/>
  <c r="H467" i="26"/>
  <c r="G467" i="26"/>
  <c r="F467" i="26"/>
  <c r="D467" i="26"/>
  <c r="C467" i="26"/>
  <c r="B467" i="26"/>
  <c r="H466" i="26"/>
  <c r="G466" i="26"/>
  <c r="F466" i="26"/>
  <c r="D466" i="26"/>
  <c r="C466" i="26"/>
  <c r="B466" i="26"/>
  <c r="H465" i="26"/>
  <c r="G465" i="26"/>
  <c r="F465" i="26"/>
  <c r="D465" i="26"/>
  <c r="C465" i="26"/>
  <c r="B465" i="26"/>
  <c r="H464" i="26"/>
  <c r="G464" i="26"/>
  <c r="F464" i="26"/>
  <c r="D464" i="26"/>
  <c r="C464" i="26"/>
  <c r="B464" i="26"/>
  <c r="H463" i="26"/>
  <c r="G463" i="26"/>
  <c r="F463" i="26"/>
  <c r="D463" i="26"/>
  <c r="C463" i="26"/>
  <c r="B463" i="26"/>
  <c r="H462" i="26"/>
  <c r="G462" i="26"/>
  <c r="F462" i="26"/>
  <c r="D462" i="26"/>
  <c r="C462" i="26"/>
  <c r="B462" i="26"/>
  <c r="H461" i="26"/>
  <c r="G461" i="26"/>
  <c r="F461" i="26"/>
  <c r="D461" i="26"/>
  <c r="C461" i="26"/>
  <c r="B461" i="26"/>
  <c r="H460" i="26"/>
  <c r="G460" i="26"/>
  <c r="F460" i="26"/>
  <c r="D460" i="26"/>
  <c r="C460" i="26"/>
  <c r="B460" i="26"/>
  <c r="H459" i="26"/>
  <c r="G459" i="26"/>
  <c r="F459" i="26"/>
  <c r="D459" i="26"/>
  <c r="C459" i="26"/>
  <c r="B459" i="26"/>
  <c r="H458" i="26"/>
  <c r="G458" i="26"/>
  <c r="F458" i="26"/>
  <c r="D458" i="26"/>
  <c r="C458" i="26"/>
  <c r="B458" i="26"/>
  <c r="H457" i="26"/>
  <c r="G457" i="26"/>
  <c r="F457" i="26"/>
  <c r="D457" i="26"/>
  <c r="C457" i="26"/>
  <c r="B457" i="26"/>
  <c r="H456" i="26"/>
  <c r="G456" i="26"/>
  <c r="F456" i="26"/>
  <c r="D456" i="26"/>
  <c r="C456" i="26"/>
  <c r="B456" i="26"/>
  <c r="H455" i="26"/>
  <c r="G455" i="26"/>
  <c r="F455" i="26"/>
  <c r="D455" i="26"/>
  <c r="C455" i="26"/>
  <c r="B455" i="26"/>
  <c r="H454" i="26"/>
  <c r="G454" i="26"/>
  <c r="F454" i="26"/>
  <c r="D454" i="26"/>
  <c r="C454" i="26"/>
  <c r="B454" i="26"/>
  <c r="H453" i="26"/>
  <c r="G453" i="26"/>
  <c r="F453" i="26"/>
  <c r="D453" i="26"/>
  <c r="C453" i="26"/>
  <c r="B453" i="26"/>
  <c r="H452" i="26"/>
  <c r="G452" i="26"/>
  <c r="F452" i="26"/>
  <c r="D452" i="26"/>
  <c r="C452" i="26"/>
  <c r="B452" i="26"/>
  <c r="H451" i="26"/>
  <c r="G451" i="26"/>
  <c r="F451" i="26"/>
  <c r="D451" i="26"/>
  <c r="C451" i="26"/>
  <c r="B451" i="26"/>
  <c r="H450" i="26"/>
  <c r="G450" i="26"/>
  <c r="F450" i="26"/>
  <c r="D450" i="26"/>
  <c r="C450" i="26"/>
  <c r="B450" i="26"/>
  <c r="H449" i="26"/>
  <c r="G449" i="26"/>
  <c r="F449" i="26"/>
  <c r="D449" i="26"/>
  <c r="C449" i="26"/>
  <c r="B449" i="26"/>
  <c r="H448" i="26"/>
  <c r="G448" i="26"/>
  <c r="F448" i="26"/>
  <c r="D448" i="26"/>
  <c r="C448" i="26"/>
  <c r="B448" i="26"/>
  <c r="H447" i="26"/>
  <c r="G447" i="26"/>
  <c r="F447" i="26"/>
  <c r="D447" i="26"/>
  <c r="C447" i="26"/>
  <c r="B447" i="26"/>
  <c r="H446" i="26"/>
  <c r="G446" i="26"/>
  <c r="F446" i="26"/>
  <c r="D446" i="26"/>
  <c r="C446" i="26"/>
  <c r="B446" i="26"/>
  <c r="H445" i="26"/>
  <c r="G445" i="26"/>
  <c r="F445" i="26"/>
  <c r="D445" i="26"/>
  <c r="C445" i="26"/>
  <c r="B445" i="26"/>
  <c r="H444" i="26"/>
  <c r="G444" i="26"/>
  <c r="F444" i="26"/>
  <c r="D444" i="26"/>
  <c r="C444" i="26"/>
  <c r="B444" i="26"/>
  <c r="B483" i="26"/>
  <c r="C483" i="26"/>
  <c r="D483" i="26"/>
  <c r="F483" i="26"/>
  <c r="G483" i="26"/>
  <c r="H483" i="26"/>
  <c r="B484" i="26"/>
  <c r="C484" i="26"/>
  <c r="D484" i="26"/>
  <c r="F484" i="26"/>
  <c r="G484" i="26"/>
  <c r="H484" i="26"/>
  <c r="B485" i="26"/>
  <c r="C485" i="26"/>
  <c r="D485" i="26"/>
  <c r="F485" i="26"/>
  <c r="G485" i="26"/>
  <c r="H485" i="26"/>
  <c r="B486" i="26"/>
  <c r="C486" i="26"/>
  <c r="D486" i="26"/>
  <c r="F486" i="26"/>
  <c r="G486" i="26"/>
  <c r="H486" i="26"/>
  <c r="B487" i="26"/>
  <c r="C487" i="26"/>
  <c r="D487" i="26"/>
  <c r="F487" i="26"/>
  <c r="G487" i="26"/>
  <c r="H487" i="26"/>
  <c r="B488" i="26"/>
  <c r="C488" i="26"/>
  <c r="D488" i="26"/>
  <c r="F488" i="26"/>
  <c r="G488" i="26"/>
  <c r="H488" i="26"/>
  <c r="B489" i="26"/>
  <c r="C489" i="26"/>
  <c r="D489" i="26"/>
  <c r="F489" i="26"/>
  <c r="G489" i="26"/>
  <c r="H489" i="26"/>
  <c r="B490" i="26"/>
  <c r="C490" i="26"/>
  <c r="D490" i="26"/>
  <c r="F490" i="26"/>
  <c r="G490" i="26"/>
  <c r="H490" i="26"/>
  <c r="B491" i="26"/>
  <c r="C491" i="26"/>
  <c r="D491" i="26"/>
  <c r="F491" i="26"/>
  <c r="G491" i="26"/>
  <c r="H491" i="26"/>
  <c r="B492" i="26"/>
  <c r="C492" i="26"/>
  <c r="D492" i="26"/>
  <c r="F492" i="26"/>
  <c r="G492" i="26"/>
  <c r="H492" i="26"/>
  <c r="B493" i="26"/>
  <c r="C493" i="26"/>
  <c r="D493" i="26"/>
  <c r="F493" i="26"/>
  <c r="G493" i="26"/>
  <c r="H493" i="26"/>
  <c r="B494" i="26"/>
  <c r="C494" i="26"/>
  <c r="D494" i="26"/>
  <c r="F494" i="26"/>
  <c r="G494" i="26"/>
  <c r="H494" i="26"/>
  <c r="B495" i="26"/>
  <c r="C495" i="26"/>
  <c r="D495" i="26"/>
  <c r="F495" i="26"/>
  <c r="G495" i="26"/>
  <c r="H495" i="26"/>
  <c r="B496" i="26"/>
  <c r="C496" i="26"/>
  <c r="D496" i="26"/>
  <c r="F496" i="26"/>
  <c r="G496" i="26"/>
  <c r="H496" i="26"/>
  <c r="B497" i="26"/>
  <c r="C497" i="26"/>
  <c r="D497" i="26"/>
  <c r="F497" i="26"/>
  <c r="G497" i="26"/>
  <c r="H497" i="26"/>
  <c r="B498" i="26"/>
  <c r="C498" i="26"/>
  <c r="D498" i="26"/>
  <c r="F498" i="26"/>
  <c r="G498" i="26"/>
  <c r="H498" i="26"/>
  <c r="B499" i="26"/>
  <c r="C499" i="26"/>
  <c r="D499" i="26"/>
  <c r="F499" i="26"/>
  <c r="G499" i="26"/>
  <c r="H499" i="26"/>
  <c r="B500" i="26"/>
  <c r="C500" i="26"/>
  <c r="D500" i="26"/>
  <c r="F500" i="26"/>
  <c r="G500" i="26"/>
  <c r="H500" i="26"/>
  <c r="B501" i="26"/>
  <c r="C501" i="26"/>
  <c r="D501" i="26"/>
  <c r="F501" i="26"/>
  <c r="G501" i="26"/>
  <c r="H501" i="26"/>
  <c r="B502" i="26"/>
  <c r="C502" i="26"/>
  <c r="D502" i="26"/>
  <c r="F502" i="26"/>
  <c r="G502" i="26"/>
  <c r="H502" i="26"/>
  <c r="B503" i="26"/>
  <c r="C503" i="26"/>
  <c r="D503" i="26"/>
  <c r="F503" i="26"/>
  <c r="G503" i="26"/>
  <c r="H503" i="26"/>
  <c r="B504" i="26"/>
  <c r="C504" i="26"/>
  <c r="D504" i="26"/>
  <c r="F504" i="26"/>
  <c r="G504" i="26"/>
  <c r="H504" i="26"/>
  <c r="B505" i="26"/>
  <c r="C505" i="26"/>
  <c r="D505" i="26"/>
  <c r="F505" i="26"/>
  <c r="G505" i="26"/>
  <c r="H505" i="26"/>
  <c r="B506" i="26"/>
  <c r="C506" i="26"/>
  <c r="D506" i="26"/>
  <c r="F506" i="26"/>
  <c r="G506" i="26"/>
  <c r="H506" i="26"/>
  <c r="B507" i="26"/>
  <c r="C507" i="26"/>
  <c r="D507" i="26"/>
  <c r="F507" i="26"/>
  <c r="G507" i="26"/>
  <c r="H507" i="26"/>
  <c r="B508" i="26"/>
  <c r="C508" i="26"/>
  <c r="D508" i="26"/>
  <c r="F508" i="26"/>
  <c r="G508" i="26"/>
  <c r="H508" i="26"/>
  <c r="B509" i="26"/>
  <c r="C509" i="26"/>
  <c r="D509" i="26"/>
  <c r="F509" i="26"/>
  <c r="G509" i="26"/>
  <c r="H509" i="26"/>
  <c r="B510" i="26"/>
  <c r="C510" i="26"/>
  <c r="D510" i="26"/>
  <c r="F510" i="26"/>
  <c r="G510" i="26"/>
  <c r="H510" i="26"/>
  <c r="B511" i="26"/>
  <c r="C511" i="26"/>
  <c r="D511" i="26"/>
  <c r="F511" i="26"/>
  <c r="G511" i="26"/>
  <c r="H511" i="26"/>
  <c r="B512" i="26"/>
  <c r="C512" i="26"/>
  <c r="D512" i="26"/>
  <c r="F512" i="26"/>
  <c r="G512" i="26"/>
  <c r="H512" i="26"/>
  <c r="B513" i="26"/>
  <c r="C513" i="26"/>
  <c r="D513" i="26"/>
  <c r="F513" i="26"/>
  <c r="G513" i="26"/>
  <c r="H513" i="26"/>
  <c r="B514" i="26"/>
  <c r="C514" i="26"/>
  <c r="D514" i="26"/>
  <c r="F514" i="26"/>
  <c r="G514" i="26"/>
  <c r="H514" i="26"/>
  <c r="B515" i="26"/>
  <c r="C515" i="26"/>
  <c r="D515" i="26"/>
  <c r="F515" i="26"/>
  <c r="G515" i="26"/>
  <c r="H515" i="26"/>
  <c r="B516" i="26"/>
  <c r="C516" i="26"/>
  <c r="D516" i="26"/>
  <c r="F516" i="26"/>
  <c r="G516" i="26"/>
  <c r="H516" i="26"/>
  <c r="B517" i="26"/>
  <c r="C517" i="26"/>
  <c r="D517" i="26"/>
  <c r="F517" i="26"/>
  <c r="G517" i="26"/>
  <c r="H517" i="26"/>
  <c r="B518" i="26"/>
  <c r="C518" i="26"/>
  <c r="D518" i="26"/>
  <c r="F518" i="26"/>
  <c r="G518" i="26"/>
  <c r="H518" i="26"/>
  <c r="B519" i="26"/>
  <c r="C519" i="26"/>
  <c r="D519" i="26"/>
  <c r="F519" i="26"/>
  <c r="G519" i="26"/>
  <c r="H519" i="26"/>
  <c r="B520" i="26"/>
  <c r="C520" i="26"/>
  <c r="D520" i="26"/>
  <c r="F520" i="26"/>
  <c r="G520" i="26"/>
  <c r="H520" i="26"/>
  <c r="H675" i="26" l="1"/>
  <c r="G675" i="26"/>
  <c r="F675" i="26"/>
  <c r="D675" i="26"/>
  <c r="C675" i="26"/>
  <c r="B675" i="26"/>
  <c r="H674" i="26"/>
  <c r="G674" i="26"/>
  <c r="F674" i="26"/>
  <c r="D674" i="26"/>
  <c r="C674" i="26"/>
  <c r="B674" i="26"/>
  <c r="H673" i="26"/>
  <c r="G673" i="26"/>
  <c r="F673" i="26"/>
  <c r="D673" i="26"/>
  <c r="C673" i="26"/>
  <c r="B673" i="26"/>
  <c r="H672" i="26"/>
  <c r="G672" i="26"/>
  <c r="F672" i="26"/>
  <c r="D672" i="26"/>
  <c r="C672" i="26"/>
  <c r="B672" i="26"/>
  <c r="H671" i="26"/>
  <c r="G671" i="26"/>
  <c r="F671" i="26"/>
  <c r="D671" i="26"/>
  <c r="C671" i="26"/>
  <c r="B671" i="26"/>
  <c r="H670" i="26"/>
  <c r="G670" i="26"/>
  <c r="F670" i="26"/>
  <c r="D670" i="26"/>
  <c r="C670" i="26"/>
  <c r="B670" i="26"/>
  <c r="H669" i="26"/>
  <c r="G669" i="26"/>
  <c r="F669" i="26"/>
  <c r="D669" i="26"/>
  <c r="C669" i="26"/>
  <c r="B669" i="26"/>
  <c r="H668" i="26"/>
  <c r="G668" i="26"/>
  <c r="F668" i="26"/>
  <c r="D668" i="26"/>
  <c r="C668" i="26"/>
  <c r="B668" i="26"/>
  <c r="H667" i="26"/>
  <c r="G667" i="26"/>
  <c r="F667" i="26"/>
  <c r="D667" i="26"/>
  <c r="C667" i="26"/>
  <c r="B667" i="26"/>
  <c r="H666" i="26"/>
  <c r="G666" i="26"/>
  <c r="F666" i="26"/>
  <c r="D666" i="26"/>
  <c r="C666" i="26"/>
  <c r="B666" i="26"/>
  <c r="H665" i="26"/>
  <c r="G665" i="26"/>
  <c r="F665" i="26"/>
  <c r="D665" i="26"/>
  <c r="C665" i="26"/>
  <c r="B665" i="26"/>
  <c r="H664" i="26"/>
  <c r="G664" i="26"/>
  <c r="F664" i="26"/>
  <c r="D664" i="26"/>
  <c r="C664" i="26"/>
  <c r="B664" i="26"/>
  <c r="H663" i="26"/>
  <c r="G663" i="26"/>
  <c r="F663" i="26"/>
  <c r="D663" i="26"/>
  <c r="C663" i="26"/>
  <c r="B663" i="26"/>
  <c r="H662" i="26"/>
  <c r="G662" i="26"/>
  <c r="F662" i="26"/>
  <c r="D662" i="26"/>
  <c r="C662" i="26"/>
  <c r="B662" i="26"/>
  <c r="H661" i="26"/>
  <c r="G661" i="26"/>
  <c r="F661" i="26"/>
  <c r="D661" i="26"/>
  <c r="C661" i="26"/>
  <c r="B661" i="26"/>
  <c r="H660" i="26"/>
  <c r="G660" i="26"/>
  <c r="F660" i="26"/>
  <c r="D660" i="26"/>
  <c r="C660" i="26"/>
  <c r="B660" i="26"/>
  <c r="H659" i="26"/>
  <c r="G659" i="26"/>
  <c r="F659" i="26"/>
  <c r="D659" i="26"/>
  <c r="C659" i="26"/>
  <c r="B659" i="26"/>
  <c r="H658" i="26"/>
  <c r="G658" i="26"/>
  <c r="F658" i="26"/>
  <c r="D658" i="26"/>
  <c r="C658" i="26"/>
  <c r="B658" i="26"/>
  <c r="H657" i="26"/>
  <c r="G657" i="26"/>
  <c r="F657" i="26"/>
  <c r="D657" i="26"/>
  <c r="C657" i="26"/>
  <c r="B657" i="26"/>
  <c r="H656" i="26"/>
  <c r="G656" i="26"/>
  <c r="F656" i="26"/>
  <c r="D656" i="26"/>
  <c r="C656" i="26"/>
  <c r="B656" i="26"/>
  <c r="H655" i="26"/>
  <c r="G655" i="26"/>
  <c r="F655" i="26"/>
  <c r="D655" i="26"/>
  <c r="C655" i="26"/>
  <c r="B655" i="26"/>
  <c r="H654" i="26"/>
  <c r="G654" i="26"/>
  <c r="F654" i="26"/>
  <c r="D654" i="26"/>
  <c r="C654" i="26"/>
  <c r="B654" i="26"/>
  <c r="H653" i="26"/>
  <c r="G653" i="26"/>
  <c r="F653" i="26"/>
  <c r="D653" i="26"/>
  <c r="C653" i="26"/>
  <c r="B653" i="26"/>
  <c r="H652" i="26"/>
  <c r="G652" i="26"/>
  <c r="F652" i="26"/>
  <c r="D652" i="26"/>
  <c r="C652" i="26"/>
  <c r="B652" i="26"/>
  <c r="H651" i="26"/>
  <c r="G651" i="26"/>
  <c r="F651" i="26"/>
  <c r="D651" i="26"/>
  <c r="C651" i="26"/>
  <c r="B651" i="26"/>
  <c r="H650" i="26"/>
  <c r="G650" i="26"/>
  <c r="F650" i="26"/>
  <c r="D650" i="26"/>
  <c r="C650" i="26"/>
  <c r="B650" i="26"/>
  <c r="H649" i="26"/>
  <c r="G649" i="26"/>
  <c r="F649" i="26"/>
  <c r="D649" i="26"/>
  <c r="C649" i="26"/>
  <c r="B649" i="26"/>
  <c r="H648" i="26"/>
  <c r="G648" i="26"/>
  <c r="F648" i="26"/>
  <c r="D648" i="26"/>
  <c r="C648" i="26"/>
  <c r="B648" i="26"/>
  <c r="H647" i="26"/>
  <c r="G647" i="26"/>
  <c r="F647" i="26"/>
  <c r="D647" i="26"/>
  <c r="C647" i="26"/>
  <c r="B647" i="26"/>
  <c r="H646" i="26"/>
  <c r="G646" i="26"/>
  <c r="F646" i="26"/>
  <c r="D646" i="26"/>
  <c r="C646" i="26"/>
  <c r="B646" i="26"/>
  <c r="H645" i="26"/>
  <c r="G645" i="26"/>
  <c r="F645" i="26"/>
  <c r="D645" i="26"/>
  <c r="C645" i="26"/>
  <c r="B645" i="26"/>
  <c r="H644" i="26"/>
  <c r="G644" i="26"/>
  <c r="F644" i="26"/>
  <c r="D644" i="26"/>
  <c r="C644" i="26"/>
  <c r="B644" i="26"/>
  <c r="H643" i="26"/>
  <c r="G643" i="26"/>
  <c r="F643" i="26"/>
  <c r="D643" i="26"/>
  <c r="C643" i="26"/>
  <c r="B643" i="26"/>
  <c r="H642" i="26"/>
  <c r="G642" i="26"/>
  <c r="F642" i="26"/>
  <c r="D642" i="26"/>
  <c r="C642" i="26"/>
  <c r="B642" i="26"/>
  <c r="H641" i="26"/>
  <c r="G641" i="26"/>
  <c r="F641" i="26"/>
  <c r="D641" i="26"/>
  <c r="C641" i="26"/>
  <c r="B641" i="26"/>
  <c r="H640" i="26"/>
  <c r="G640" i="26"/>
  <c r="F640" i="26"/>
  <c r="D640" i="26"/>
  <c r="C640" i="26"/>
  <c r="B640" i="26"/>
  <c r="H639" i="26"/>
  <c r="G639" i="26"/>
  <c r="F639" i="26"/>
  <c r="D639" i="26"/>
  <c r="C639" i="26"/>
  <c r="B639" i="26"/>
  <c r="H638" i="26"/>
  <c r="G638" i="26"/>
  <c r="F638" i="26"/>
  <c r="D638" i="26"/>
  <c r="C638" i="26"/>
  <c r="B638" i="26"/>
  <c r="H637" i="26"/>
  <c r="G637" i="26"/>
  <c r="F637" i="26"/>
  <c r="D637" i="26"/>
  <c r="C637" i="26"/>
  <c r="B637" i="26"/>
  <c r="H636" i="26"/>
  <c r="G636" i="26"/>
  <c r="F636" i="26"/>
  <c r="D636" i="26"/>
  <c r="C636" i="26"/>
  <c r="B636" i="26"/>
  <c r="H635" i="26"/>
  <c r="G635" i="26"/>
  <c r="F635" i="26"/>
  <c r="D635" i="26"/>
  <c r="C635" i="26"/>
  <c r="B635" i="26"/>
  <c r="H634" i="26"/>
  <c r="G634" i="26"/>
  <c r="F634" i="26"/>
  <c r="D634" i="26"/>
  <c r="C634" i="26"/>
  <c r="B634" i="26"/>
  <c r="H633" i="26"/>
  <c r="G633" i="26"/>
  <c r="F633" i="26"/>
  <c r="D633" i="26"/>
  <c r="C633" i="26"/>
  <c r="B633" i="26"/>
  <c r="H632" i="26"/>
  <c r="G632" i="26"/>
  <c r="F632" i="26"/>
  <c r="D632" i="26"/>
  <c r="C632" i="26"/>
  <c r="B632" i="26"/>
  <c r="H631" i="26"/>
  <c r="G631" i="26"/>
  <c r="F631" i="26"/>
  <c r="D631" i="26"/>
  <c r="C631" i="26"/>
  <c r="B631" i="26"/>
  <c r="H630" i="26"/>
  <c r="G630" i="26"/>
  <c r="F630" i="26"/>
  <c r="D630" i="26"/>
  <c r="C630" i="26"/>
  <c r="B630" i="26"/>
  <c r="H629" i="26"/>
  <c r="G629" i="26"/>
  <c r="F629" i="26"/>
  <c r="D629" i="26"/>
  <c r="C629" i="26"/>
  <c r="B629" i="26"/>
  <c r="H628" i="26"/>
  <c r="G628" i="26"/>
  <c r="F628" i="26"/>
  <c r="D628" i="26"/>
  <c r="C628" i="26"/>
  <c r="B628" i="26"/>
  <c r="H627" i="26"/>
  <c r="G627" i="26"/>
  <c r="F627" i="26"/>
  <c r="D627" i="26"/>
  <c r="C627" i="26"/>
  <c r="B627" i="26"/>
  <c r="H626" i="26"/>
  <c r="G626" i="26"/>
  <c r="F626" i="26"/>
  <c r="D626" i="26"/>
  <c r="C626" i="26"/>
  <c r="B626" i="26"/>
  <c r="H625" i="26"/>
  <c r="G625" i="26"/>
  <c r="F625" i="26"/>
  <c r="D625" i="26"/>
  <c r="C625" i="26"/>
  <c r="B625" i="26"/>
  <c r="H624" i="26"/>
  <c r="G624" i="26"/>
  <c r="F624" i="26"/>
  <c r="D624" i="26"/>
  <c r="C624" i="26"/>
  <c r="B624" i="26"/>
  <c r="H623" i="26"/>
  <c r="G623" i="26"/>
  <c r="F623" i="26"/>
  <c r="D623" i="26"/>
  <c r="C623" i="26"/>
  <c r="B623" i="26"/>
  <c r="H622" i="26"/>
  <c r="G622" i="26"/>
  <c r="F622" i="26"/>
  <c r="D622" i="26"/>
  <c r="C622" i="26"/>
  <c r="B622" i="26"/>
  <c r="H621" i="26"/>
  <c r="G621" i="26"/>
  <c r="F621" i="26"/>
  <c r="D621" i="26"/>
  <c r="C621" i="26"/>
  <c r="B621" i="26"/>
  <c r="H620" i="26"/>
  <c r="G620" i="26"/>
  <c r="F620" i="26"/>
  <c r="D620" i="26"/>
  <c r="C620" i="26"/>
  <c r="B620" i="26"/>
  <c r="H619" i="26"/>
  <c r="G619" i="26"/>
  <c r="F619" i="26"/>
  <c r="D619" i="26"/>
  <c r="C619" i="26"/>
  <c r="B619" i="26"/>
  <c r="H618" i="26"/>
  <c r="G618" i="26"/>
  <c r="F618" i="26"/>
  <c r="D618" i="26"/>
  <c r="C618" i="26"/>
  <c r="B618" i="26"/>
  <c r="H617" i="26"/>
  <c r="G617" i="26"/>
  <c r="F617" i="26"/>
  <c r="D617" i="26"/>
  <c r="C617" i="26"/>
  <c r="B617" i="26"/>
  <c r="H616" i="26"/>
  <c r="G616" i="26"/>
  <c r="F616" i="26"/>
  <c r="D616" i="26"/>
  <c r="C616" i="26"/>
  <c r="B616" i="26"/>
  <c r="H615" i="26"/>
  <c r="G615" i="26"/>
  <c r="F615" i="26"/>
  <c r="D615" i="26"/>
  <c r="C615" i="26"/>
  <c r="B615" i="26"/>
  <c r="H614" i="26"/>
  <c r="G614" i="26"/>
  <c r="F614" i="26"/>
  <c r="D614" i="26"/>
  <c r="C614" i="26"/>
  <c r="B614" i="26"/>
  <c r="H613" i="26"/>
  <c r="G613" i="26"/>
  <c r="F613" i="26"/>
  <c r="D613" i="26"/>
  <c r="C613" i="26"/>
  <c r="B613" i="26"/>
  <c r="H612" i="26"/>
  <c r="G612" i="26"/>
  <c r="F612" i="26"/>
  <c r="D612" i="26"/>
  <c r="C612" i="26"/>
  <c r="B612" i="26"/>
  <c r="H611" i="26"/>
  <c r="G611" i="26"/>
  <c r="F611" i="26"/>
  <c r="D611" i="26"/>
  <c r="C611" i="26"/>
  <c r="B611" i="26"/>
  <c r="H610" i="26"/>
  <c r="G610" i="26"/>
  <c r="F610" i="26"/>
  <c r="D610" i="26"/>
  <c r="C610" i="26"/>
  <c r="B610" i="26"/>
  <c r="H609" i="26"/>
  <c r="G609" i="26"/>
  <c r="F609" i="26"/>
  <c r="D609" i="26"/>
  <c r="C609" i="26"/>
  <c r="B609" i="26"/>
  <c r="H608" i="26"/>
  <c r="G608" i="26"/>
  <c r="F608" i="26"/>
  <c r="D608" i="26"/>
  <c r="C608" i="26"/>
  <c r="B608" i="26"/>
  <c r="H607" i="26"/>
  <c r="G607" i="26"/>
  <c r="F607" i="26"/>
  <c r="D607" i="26"/>
  <c r="C607" i="26"/>
  <c r="B607" i="26"/>
  <c r="H606" i="26"/>
  <c r="G606" i="26"/>
  <c r="F606" i="26"/>
  <c r="D606" i="26"/>
  <c r="C606" i="26"/>
  <c r="B606" i="26"/>
  <c r="H605" i="26"/>
  <c r="G605" i="26"/>
  <c r="F605" i="26"/>
  <c r="D605" i="26"/>
  <c r="C605" i="26"/>
  <c r="B605" i="26"/>
  <c r="H604" i="26"/>
  <c r="G604" i="26"/>
  <c r="F604" i="26"/>
  <c r="D604" i="26"/>
  <c r="C604" i="26"/>
  <c r="B604" i="26"/>
  <c r="H603" i="26"/>
  <c r="G603" i="26"/>
  <c r="F603" i="26"/>
  <c r="D603" i="26"/>
  <c r="C603" i="26"/>
  <c r="B603" i="26"/>
  <c r="H602" i="26"/>
  <c r="G602" i="26"/>
  <c r="F602" i="26"/>
  <c r="D602" i="26"/>
  <c r="C602" i="26"/>
  <c r="B602" i="26"/>
  <c r="H601" i="26"/>
  <c r="G601" i="26"/>
  <c r="F601" i="26"/>
  <c r="D601" i="26"/>
  <c r="C601" i="26"/>
  <c r="B601" i="26"/>
  <c r="H600" i="26"/>
  <c r="G600" i="26"/>
  <c r="F600" i="26"/>
  <c r="D600" i="26"/>
  <c r="C600" i="26"/>
  <c r="B600" i="26"/>
  <c r="H599" i="26"/>
  <c r="G599" i="26"/>
  <c r="F599" i="26"/>
  <c r="D599" i="26"/>
  <c r="C599" i="26"/>
  <c r="B599" i="26"/>
  <c r="H598" i="26"/>
  <c r="G598" i="26"/>
  <c r="F598" i="26"/>
  <c r="D598" i="26"/>
  <c r="C598" i="26"/>
  <c r="B598" i="26"/>
  <c r="H597" i="26"/>
  <c r="G597" i="26"/>
  <c r="F597" i="26"/>
  <c r="D597" i="26"/>
  <c r="C597" i="26"/>
  <c r="B597" i="26"/>
  <c r="H596" i="26"/>
  <c r="G596" i="26"/>
  <c r="F596" i="26"/>
  <c r="D596" i="26"/>
  <c r="C596" i="26"/>
  <c r="B596" i="26"/>
  <c r="H595" i="26"/>
  <c r="G595" i="26"/>
  <c r="F595" i="26"/>
  <c r="D595" i="26"/>
  <c r="C595" i="26"/>
  <c r="B595" i="26"/>
  <c r="H594" i="26"/>
  <c r="G594" i="26"/>
  <c r="F594" i="26"/>
  <c r="D594" i="26"/>
  <c r="C594" i="26"/>
  <c r="B594" i="26"/>
  <c r="H593" i="26"/>
  <c r="G593" i="26"/>
  <c r="F593" i="26"/>
  <c r="D593" i="26"/>
  <c r="C593" i="26"/>
  <c r="B593" i="26"/>
  <c r="H592" i="26"/>
  <c r="G592" i="26"/>
  <c r="F592" i="26"/>
  <c r="D592" i="26"/>
  <c r="C592" i="26"/>
  <c r="B592" i="26"/>
  <c r="H591" i="26"/>
  <c r="G591" i="26"/>
  <c r="F591" i="26"/>
  <c r="D591" i="26"/>
  <c r="C591" i="26"/>
  <c r="B591" i="26"/>
  <c r="H590" i="26"/>
  <c r="G590" i="26"/>
  <c r="F590" i="26"/>
  <c r="D590" i="26"/>
  <c r="C590" i="26"/>
  <c r="B590" i="26"/>
  <c r="H589" i="26"/>
  <c r="G589" i="26"/>
  <c r="F589" i="26"/>
  <c r="D589" i="26"/>
  <c r="C589" i="26"/>
  <c r="B589" i="26"/>
  <c r="H588" i="26"/>
  <c r="G588" i="26"/>
  <c r="F588" i="26"/>
  <c r="D588" i="26"/>
  <c r="C588" i="26"/>
  <c r="B588" i="26"/>
  <c r="H587" i="26"/>
  <c r="G587" i="26"/>
  <c r="F587" i="26"/>
  <c r="D587" i="26"/>
  <c r="C587" i="26"/>
  <c r="B587" i="26"/>
  <c r="H586" i="26"/>
  <c r="G586" i="26"/>
  <c r="F586" i="26"/>
  <c r="D586" i="26"/>
  <c r="C586" i="26"/>
  <c r="B586" i="26"/>
  <c r="H585" i="26"/>
  <c r="G585" i="26"/>
  <c r="F585" i="26"/>
  <c r="D585" i="26"/>
  <c r="C585" i="26"/>
  <c r="B585" i="26"/>
  <c r="H584" i="26"/>
  <c r="G584" i="26"/>
  <c r="F584" i="26"/>
  <c r="D584" i="26"/>
  <c r="C584" i="26"/>
  <c r="B584" i="26"/>
  <c r="H583" i="26"/>
  <c r="G583" i="26"/>
  <c r="F583" i="26"/>
  <c r="D583" i="26"/>
  <c r="C583" i="26"/>
  <c r="B583" i="26"/>
  <c r="H582" i="26"/>
  <c r="G582" i="26"/>
  <c r="F582" i="26"/>
  <c r="D582" i="26"/>
  <c r="C582" i="26"/>
  <c r="B582" i="26"/>
  <c r="H581" i="26"/>
  <c r="G581" i="26"/>
  <c r="F581" i="26"/>
  <c r="D581" i="26"/>
  <c r="C581" i="26"/>
  <c r="B581" i="26"/>
  <c r="H580" i="26"/>
  <c r="G580" i="26"/>
  <c r="F580" i="26"/>
  <c r="D580" i="26"/>
  <c r="C580" i="26"/>
  <c r="B580" i="26"/>
  <c r="H579" i="26"/>
  <c r="G579" i="26"/>
  <c r="F579" i="26"/>
  <c r="D579" i="26"/>
  <c r="C579" i="26"/>
  <c r="B579" i="26"/>
  <c r="H578" i="26"/>
  <c r="G578" i="26"/>
  <c r="F578" i="26"/>
  <c r="D578" i="26"/>
  <c r="C578" i="26"/>
  <c r="B578" i="26"/>
  <c r="H577" i="26"/>
  <c r="G577" i="26"/>
  <c r="F577" i="26"/>
  <c r="D577" i="26"/>
  <c r="C577" i="26"/>
  <c r="B577" i="26"/>
  <c r="H576" i="26"/>
  <c r="G576" i="26"/>
  <c r="F576" i="26"/>
  <c r="D576" i="26"/>
  <c r="C576" i="26"/>
  <c r="B576" i="26"/>
  <c r="H575" i="26"/>
  <c r="G575" i="26"/>
  <c r="F575" i="26"/>
  <c r="D575" i="26"/>
  <c r="C575" i="26"/>
  <c r="B575" i="26"/>
  <c r="H574" i="26"/>
  <c r="G574" i="26"/>
  <c r="F574" i="26"/>
  <c r="D574" i="26"/>
  <c r="C574" i="26"/>
  <c r="B574" i="26"/>
  <c r="H573" i="26"/>
  <c r="G573" i="26"/>
  <c r="F573" i="26"/>
  <c r="D573" i="26"/>
  <c r="C573" i="26"/>
  <c r="B573" i="26"/>
  <c r="H572" i="26"/>
  <c r="G572" i="26"/>
  <c r="F572" i="26"/>
  <c r="D572" i="26"/>
  <c r="C572" i="26"/>
  <c r="B572" i="26"/>
  <c r="H571" i="26"/>
  <c r="G571" i="26"/>
  <c r="F571" i="26"/>
  <c r="D571" i="26"/>
  <c r="C571" i="26"/>
  <c r="B571" i="26"/>
  <c r="H570" i="26"/>
  <c r="G570" i="26"/>
  <c r="F570" i="26"/>
  <c r="D570" i="26"/>
  <c r="C570" i="26"/>
  <c r="B570" i="26"/>
  <c r="H569" i="26"/>
  <c r="G569" i="26"/>
  <c r="F569" i="26"/>
  <c r="D569" i="26"/>
  <c r="C569" i="26"/>
  <c r="B569" i="26"/>
  <c r="H568" i="26"/>
  <c r="G568" i="26"/>
  <c r="F568" i="26"/>
  <c r="D568" i="26"/>
  <c r="C568" i="26"/>
  <c r="B568" i="26"/>
  <c r="H567" i="26"/>
  <c r="G567" i="26"/>
  <c r="F567" i="26"/>
  <c r="D567" i="26"/>
  <c r="C567" i="26"/>
  <c r="B567" i="26"/>
  <c r="H566" i="26"/>
  <c r="G566" i="26"/>
  <c r="F566" i="26"/>
  <c r="D566" i="26"/>
  <c r="C566" i="26"/>
  <c r="B566" i="26"/>
  <c r="H565" i="26"/>
  <c r="G565" i="26"/>
  <c r="F565" i="26"/>
  <c r="D565" i="26"/>
  <c r="C565" i="26"/>
  <c r="B565" i="26"/>
  <c r="H564" i="26"/>
  <c r="G564" i="26"/>
  <c r="F564" i="26"/>
  <c r="D564" i="26"/>
  <c r="C564" i="26"/>
  <c r="B564" i="26"/>
  <c r="H563" i="26"/>
  <c r="G563" i="26"/>
  <c r="F563" i="26"/>
  <c r="D563" i="26"/>
  <c r="C563" i="26"/>
  <c r="B563" i="26"/>
  <c r="H562" i="26"/>
  <c r="G562" i="26"/>
  <c r="F562" i="26"/>
  <c r="D562" i="26"/>
  <c r="C562" i="26"/>
  <c r="B562" i="26"/>
  <c r="H561" i="26"/>
  <c r="G561" i="26"/>
  <c r="F561" i="26"/>
  <c r="D561" i="26"/>
  <c r="C561" i="26"/>
  <c r="B561" i="26"/>
  <c r="H560" i="26"/>
  <c r="G560" i="26"/>
  <c r="F560" i="26"/>
  <c r="D560" i="26"/>
  <c r="C560" i="26"/>
  <c r="B560" i="26"/>
  <c r="H559" i="26"/>
  <c r="G559" i="26"/>
  <c r="F559" i="26"/>
  <c r="D559" i="26"/>
  <c r="C559" i="26"/>
  <c r="B559" i="26"/>
  <c r="H558" i="26"/>
  <c r="G558" i="26"/>
  <c r="F558" i="26"/>
  <c r="D558" i="26"/>
  <c r="C558" i="26"/>
  <c r="B558" i="26"/>
  <c r="H557" i="26"/>
  <c r="G557" i="26"/>
  <c r="F557" i="26"/>
  <c r="D557" i="26"/>
  <c r="C557" i="26"/>
  <c r="B557" i="26"/>
  <c r="H556" i="26"/>
  <c r="G556" i="26"/>
  <c r="F556" i="26"/>
  <c r="D556" i="26"/>
  <c r="C556" i="26"/>
  <c r="B556" i="26"/>
  <c r="H555" i="26"/>
  <c r="G555" i="26"/>
  <c r="F555" i="26"/>
  <c r="D555" i="26"/>
  <c r="C555" i="26"/>
  <c r="B555" i="26"/>
  <c r="H554" i="26"/>
  <c r="G554" i="26"/>
  <c r="F554" i="26"/>
  <c r="D554" i="26"/>
  <c r="C554" i="26"/>
  <c r="B554" i="26"/>
  <c r="H553" i="26"/>
  <c r="G553" i="26"/>
  <c r="F553" i="26"/>
  <c r="D553" i="26"/>
  <c r="C553" i="26"/>
  <c r="B553" i="26"/>
  <c r="H552" i="26"/>
  <c r="G552" i="26"/>
  <c r="F552" i="26"/>
  <c r="D552" i="26"/>
  <c r="C552" i="26"/>
  <c r="B552" i="26"/>
  <c r="H551" i="26"/>
  <c r="G551" i="26"/>
  <c r="F551" i="26"/>
  <c r="D551" i="26"/>
  <c r="C551" i="26"/>
  <c r="B551" i="26"/>
  <c r="H550" i="26"/>
  <c r="G550" i="26"/>
  <c r="F550" i="26"/>
  <c r="D550" i="26"/>
  <c r="C550" i="26"/>
  <c r="B550" i="26"/>
  <c r="H549" i="26"/>
  <c r="G549" i="26"/>
  <c r="F549" i="26"/>
  <c r="D549" i="26"/>
  <c r="C549" i="26"/>
  <c r="B549" i="26"/>
  <c r="H548" i="26"/>
  <c r="G548" i="26"/>
  <c r="F548" i="26"/>
  <c r="D548" i="26"/>
  <c r="C548" i="26"/>
  <c r="B548" i="26"/>
  <c r="H547" i="26"/>
  <c r="G547" i="26"/>
  <c r="F547" i="26"/>
  <c r="D547" i="26"/>
  <c r="C547" i="26"/>
  <c r="B547" i="26"/>
  <c r="H546" i="26"/>
  <c r="G546" i="26"/>
  <c r="F546" i="26"/>
  <c r="D546" i="26"/>
  <c r="C546" i="26"/>
  <c r="B546" i="26"/>
  <c r="H545" i="26"/>
  <c r="G545" i="26"/>
  <c r="F545" i="26"/>
  <c r="D545" i="26"/>
  <c r="C545" i="26"/>
  <c r="B545" i="26"/>
  <c r="H544" i="26"/>
  <c r="G544" i="26"/>
  <c r="F544" i="26"/>
  <c r="D544" i="26"/>
  <c r="C544" i="26"/>
  <c r="B544" i="26"/>
  <c r="H543" i="26"/>
  <c r="G543" i="26"/>
  <c r="F543" i="26"/>
  <c r="D543" i="26"/>
  <c r="C543" i="26"/>
  <c r="B543" i="26"/>
  <c r="H542" i="26"/>
  <c r="G542" i="26"/>
  <c r="F542" i="26"/>
  <c r="D542" i="26"/>
  <c r="C542" i="26"/>
  <c r="B542" i="26"/>
  <c r="H541" i="26"/>
  <c r="G541" i="26"/>
  <c r="F541" i="26"/>
  <c r="D541" i="26"/>
  <c r="C541" i="26"/>
  <c r="B541" i="26"/>
  <c r="H540" i="26"/>
  <c r="G540" i="26"/>
  <c r="F540" i="26"/>
  <c r="D540" i="26"/>
  <c r="C540" i="26"/>
  <c r="B540" i="26"/>
  <c r="H539" i="26"/>
  <c r="G539" i="26"/>
  <c r="F539" i="26"/>
  <c r="D539" i="26"/>
  <c r="C539" i="26"/>
  <c r="B539" i="26"/>
  <c r="H538" i="26"/>
  <c r="G538" i="26"/>
  <c r="F538" i="26"/>
  <c r="D538" i="26"/>
  <c r="C538" i="26"/>
  <c r="B538" i="26"/>
  <c r="H537" i="26"/>
  <c r="G537" i="26"/>
  <c r="F537" i="26"/>
  <c r="D537" i="26"/>
  <c r="C537" i="26"/>
  <c r="B537" i="26"/>
  <c r="H536" i="26"/>
  <c r="G536" i="26"/>
  <c r="F536" i="26"/>
  <c r="D536" i="26"/>
  <c r="C536" i="26"/>
  <c r="B536" i="26"/>
  <c r="H535" i="26"/>
  <c r="G535" i="26"/>
  <c r="F535" i="26"/>
  <c r="D535" i="26"/>
  <c r="C535" i="26"/>
  <c r="B535" i="26"/>
  <c r="H534" i="26"/>
  <c r="G534" i="26"/>
  <c r="F534" i="26"/>
  <c r="D534" i="26"/>
  <c r="C534" i="26"/>
  <c r="B534" i="26"/>
  <c r="H533" i="26"/>
  <c r="G533" i="26"/>
  <c r="F533" i="26"/>
  <c r="D533" i="26"/>
  <c r="C533" i="26"/>
  <c r="B533" i="26"/>
  <c r="H532" i="26"/>
  <c r="G532" i="26"/>
  <c r="F532" i="26"/>
  <c r="D532" i="26"/>
  <c r="C532" i="26"/>
  <c r="B532" i="26"/>
  <c r="H531" i="26"/>
  <c r="G531" i="26"/>
  <c r="F531" i="26"/>
  <c r="D531" i="26"/>
  <c r="C531" i="26"/>
  <c r="B531" i="26"/>
  <c r="H530" i="26"/>
  <c r="G530" i="26"/>
  <c r="F530" i="26"/>
  <c r="D530" i="26"/>
  <c r="C530" i="26"/>
  <c r="B530" i="26"/>
  <c r="H529" i="26"/>
  <c r="G529" i="26"/>
  <c r="F529" i="26"/>
  <c r="D529" i="26"/>
  <c r="C529" i="26"/>
  <c r="B529" i="26"/>
  <c r="H528" i="26"/>
  <c r="G528" i="26"/>
  <c r="F528" i="26"/>
  <c r="D528" i="26"/>
  <c r="C528" i="26"/>
  <c r="B528" i="26"/>
  <c r="H527" i="26"/>
  <c r="G527" i="26"/>
  <c r="F527" i="26"/>
  <c r="D527" i="26"/>
  <c r="C527" i="26"/>
  <c r="B527" i="26"/>
  <c r="H526" i="26"/>
  <c r="G526" i="26"/>
  <c r="F526" i="26"/>
  <c r="D526" i="26"/>
  <c r="C526" i="26"/>
  <c r="B526" i="26"/>
  <c r="H525" i="26"/>
  <c r="G525" i="26"/>
  <c r="F525" i="26"/>
  <c r="D525" i="26"/>
  <c r="C525" i="26"/>
  <c r="B525" i="26"/>
  <c r="H524" i="26"/>
  <c r="G524" i="26"/>
  <c r="F524" i="26"/>
  <c r="D524" i="26"/>
  <c r="C524" i="26"/>
  <c r="B524" i="26"/>
  <c r="H523" i="26"/>
  <c r="G523" i="26"/>
  <c r="F523" i="26"/>
  <c r="D523" i="26"/>
  <c r="C523" i="26"/>
  <c r="B523" i="26"/>
  <c r="H522" i="26"/>
  <c r="G522" i="26"/>
  <c r="F522" i="26"/>
  <c r="D522" i="26"/>
  <c r="C522" i="26"/>
  <c r="B522" i="26"/>
  <c r="H521" i="26"/>
  <c r="G521" i="26"/>
  <c r="F521" i="26"/>
  <c r="D521" i="26"/>
  <c r="C521" i="26"/>
  <c r="B521" i="26"/>
  <c r="H443" i="26"/>
  <c r="G443" i="26"/>
  <c r="F443" i="26"/>
  <c r="D443" i="26"/>
  <c r="C443" i="26"/>
  <c r="B443" i="26"/>
  <c r="H442" i="26"/>
  <c r="G442" i="26"/>
  <c r="F442" i="26"/>
  <c r="D442" i="26"/>
  <c r="C442" i="26"/>
  <c r="B442" i="26"/>
  <c r="H441" i="26"/>
  <c r="G441" i="26"/>
  <c r="F441" i="26"/>
  <c r="D441" i="26"/>
  <c r="C441" i="26"/>
  <c r="B441" i="26"/>
  <c r="H440" i="26"/>
  <c r="G440" i="26"/>
  <c r="F440" i="26"/>
  <c r="D440" i="26"/>
  <c r="C440" i="26"/>
  <c r="B440" i="26"/>
  <c r="H439" i="26"/>
  <c r="G439" i="26"/>
  <c r="F439" i="26"/>
  <c r="D439" i="26"/>
  <c r="C439" i="26"/>
  <c r="B439" i="26"/>
  <c r="H438" i="26"/>
  <c r="G438" i="26"/>
  <c r="F438" i="26"/>
  <c r="D438" i="26"/>
  <c r="C438" i="26"/>
  <c r="B438" i="26"/>
  <c r="H437" i="26"/>
  <c r="G437" i="26"/>
  <c r="F437" i="26"/>
  <c r="D437" i="26"/>
  <c r="C437" i="26"/>
  <c r="B437" i="26"/>
  <c r="H436" i="26"/>
  <c r="G436" i="26"/>
  <c r="F436" i="26"/>
  <c r="D436" i="26"/>
  <c r="C436" i="26"/>
  <c r="B436" i="26"/>
  <c r="H435" i="26"/>
  <c r="G435" i="26"/>
  <c r="F435" i="26"/>
  <c r="D435" i="26"/>
  <c r="C435" i="26"/>
  <c r="B435" i="26"/>
  <c r="H434" i="26"/>
  <c r="G434" i="26"/>
  <c r="F434" i="26"/>
  <c r="D434" i="26"/>
  <c r="C434" i="26"/>
  <c r="B434" i="26"/>
  <c r="H433" i="26"/>
  <c r="G433" i="26"/>
  <c r="F433" i="26"/>
  <c r="D433" i="26"/>
  <c r="C433" i="26"/>
  <c r="B433" i="26"/>
  <c r="H432" i="26"/>
  <c r="G432" i="26"/>
  <c r="F432" i="26"/>
  <c r="D432" i="26"/>
  <c r="C432" i="26"/>
  <c r="B432" i="26"/>
  <c r="H431" i="26"/>
  <c r="G431" i="26"/>
  <c r="F431" i="26"/>
  <c r="D431" i="26"/>
  <c r="C431" i="26"/>
  <c r="B431" i="26"/>
  <c r="H430" i="26"/>
  <c r="G430" i="26"/>
  <c r="F430" i="26"/>
  <c r="D430" i="26"/>
  <c r="C430" i="26"/>
  <c r="B430" i="26"/>
  <c r="H429" i="26"/>
  <c r="G429" i="26"/>
  <c r="F429" i="26"/>
  <c r="D429" i="26"/>
  <c r="C429" i="26"/>
  <c r="B429" i="26"/>
  <c r="H428" i="26"/>
  <c r="G428" i="26"/>
  <c r="F428" i="26"/>
  <c r="D428" i="26"/>
  <c r="C428" i="26"/>
  <c r="B428" i="26"/>
  <c r="H427" i="26"/>
  <c r="G427" i="26"/>
  <c r="F427" i="26"/>
  <c r="D427" i="26"/>
  <c r="C427" i="26"/>
  <c r="B427" i="26"/>
  <c r="H426" i="26"/>
  <c r="G426" i="26"/>
  <c r="F426" i="26"/>
  <c r="D426" i="26"/>
  <c r="C426" i="26"/>
  <c r="B426" i="26"/>
  <c r="H425" i="26"/>
  <c r="G425" i="26"/>
  <c r="F425" i="26"/>
  <c r="D425" i="26"/>
  <c r="C425" i="26"/>
  <c r="B425" i="26"/>
  <c r="H424" i="26"/>
  <c r="G424" i="26"/>
  <c r="F424" i="26"/>
  <c r="D424" i="26"/>
  <c r="C424" i="26"/>
  <c r="B424" i="26"/>
  <c r="H423" i="26"/>
  <c r="G423" i="26"/>
  <c r="F423" i="26"/>
  <c r="D423" i="26"/>
  <c r="C423" i="26"/>
  <c r="B423" i="26"/>
  <c r="H422" i="26"/>
  <c r="G422" i="26"/>
  <c r="F422" i="26"/>
  <c r="D422" i="26"/>
  <c r="C422" i="26"/>
  <c r="B422" i="26"/>
  <c r="H421" i="26"/>
  <c r="G421" i="26"/>
  <c r="F421" i="26"/>
  <c r="D421" i="26"/>
  <c r="C421" i="26"/>
  <c r="B421" i="26"/>
  <c r="H420" i="26"/>
  <c r="G420" i="26"/>
  <c r="F420" i="26"/>
  <c r="D420" i="26"/>
  <c r="C420" i="26"/>
  <c r="B420" i="26"/>
  <c r="H419" i="26"/>
  <c r="G419" i="26"/>
  <c r="F419" i="26"/>
  <c r="D419" i="26"/>
  <c r="C419" i="26"/>
  <c r="B419" i="26"/>
  <c r="H418" i="26"/>
  <c r="G418" i="26"/>
  <c r="F418" i="26"/>
  <c r="D418" i="26"/>
  <c r="C418" i="26"/>
  <c r="B418" i="26"/>
  <c r="H417" i="26"/>
  <c r="G417" i="26"/>
  <c r="F417" i="26"/>
  <c r="D417" i="26"/>
  <c r="C417" i="26"/>
  <c r="B417" i="26"/>
  <c r="H416" i="26"/>
  <c r="G416" i="26"/>
  <c r="F416" i="26"/>
  <c r="D416" i="26"/>
  <c r="C416" i="26"/>
  <c r="B416" i="26"/>
  <c r="H415" i="26"/>
  <c r="G415" i="26"/>
  <c r="F415" i="26"/>
  <c r="D415" i="26"/>
  <c r="C415" i="26"/>
  <c r="B415" i="26"/>
  <c r="H414" i="26"/>
  <c r="G414" i="26"/>
  <c r="F414" i="26"/>
  <c r="D414" i="26"/>
  <c r="C414" i="26"/>
  <c r="B414" i="26"/>
  <c r="H413" i="26"/>
  <c r="G413" i="26"/>
  <c r="F413" i="26"/>
  <c r="D413" i="26"/>
  <c r="C413" i="26"/>
  <c r="B413" i="26"/>
  <c r="H412" i="26"/>
  <c r="G412" i="26"/>
  <c r="F412" i="26"/>
  <c r="D412" i="26"/>
  <c r="C412" i="26"/>
  <c r="B412" i="26"/>
  <c r="H411" i="26"/>
  <c r="G411" i="26"/>
  <c r="F411" i="26"/>
  <c r="D411" i="26"/>
  <c r="C411" i="26"/>
  <c r="B411" i="26"/>
  <c r="H410" i="26"/>
  <c r="G410" i="26"/>
  <c r="F410" i="26"/>
  <c r="D410" i="26"/>
  <c r="C410" i="26"/>
  <c r="B410" i="26"/>
  <c r="H409" i="26"/>
  <c r="G409" i="26"/>
  <c r="F409" i="26"/>
  <c r="D409" i="26"/>
  <c r="C409" i="26"/>
  <c r="B409" i="26"/>
  <c r="H408" i="26"/>
  <c r="G408" i="26"/>
  <c r="F408" i="26"/>
  <c r="D408" i="26"/>
  <c r="C408" i="26"/>
  <c r="B408" i="26"/>
  <c r="H407" i="26"/>
  <c r="G407" i="26"/>
  <c r="F407" i="26"/>
  <c r="D407" i="26"/>
  <c r="C407" i="26"/>
  <c r="B407" i="26"/>
  <c r="H406" i="26"/>
  <c r="G406" i="26"/>
  <c r="F406" i="26"/>
  <c r="D406" i="26"/>
  <c r="C406" i="26"/>
  <c r="B406" i="26"/>
  <c r="H405" i="26"/>
  <c r="G405" i="26"/>
  <c r="F405" i="26"/>
  <c r="D405" i="26"/>
  <c r="C405" i="26"/>
  <c r="B405" i="26"/>
  <c r="H404" i="26"/>
  <c r="G404" i="26"/>
  <c r="F404" i="26"/>
  <c r="D404" i="26"/>
  <c r="C404" i="26"/>
  <c r="B404" i="26"/>
  <c r="H403" i="26"/>
  <c r="G403" i="26"/>
  <c r="F403" i="26"/>
  <c r="D403" i="26"/>
  <c r="C403" i="26"/>
  <c r="B403" i="26"/>
  <c r="H402" i="26"/>
  <c r="G402" i="26"/>
  <c r="F402" i="26"/>
  <c r="D402" i="26"/>
  <c r="C402" i="26"/>
  <c r="B402" i="26"/>
  <c r="H401" i="26"/>
  <c r="G401" i="26"/>
  <c r="F401" i="26"/>
  <c r="D401" i="26"/>
  <c r="C401" i="26"/>
  <c r="B401" i="26"/>
  <c r="H400" i="26"/>
  <c r="G400" i="26"/>
  <c r="F400" i="26"/>
  <c r="D400" i="26"/>
  <c r="C400" i="26"/>
  <c r="B400" i="26"/>
  <c r="H399" i="26"/>
  <c r="G399" i="26"/>
  <c r="F399" i="26"/>
  <c r="D399" i="26"/>
  <c r="C399" i="26"/>
  <c r="B399" i="26"/>
  <c r="H398" i="26"/>
  <c r="G398" i="26"/>
  <c r="F398" i="26"/>
  <c r="D398" i="26"/>
  <c r="C398" i="26"/>
  <c r="B398" i="26"/>
  <c r="H397" i="26"/>
  <c r="G397" i="26"/>
  <c r="F397" i="26"/>
  <c r="D397" i="26"/>
  <c r="C397" i="26"/>
  <c r="B397" i="26"/>
  <c r="H396" i="26"/>
  <c r="G396" i="26"/>
  <c r="F396" i="26"/>
  <c r="D396" i="26"/>
  <c r="C396" i="26"/>
  <c r="B396" i="26"/>
  <c r="H395" i="26"/>
  <c r="G395" i="26"/>
  <c r="F395" i="26"/>
  <c r="D395" i="26"/>
  <c r="C395" i="26"/>
  <c r="B395" i="26"/>
  <c r="H394" i="26"/>
  <c r="G394" i="26"/>
  <c r="F394" i="26"/>
  <c r="D394" i="26"/>
  <c r="C394" i="26"/>
  <c r="B394" i="26"/>
  <c r="H393" i="26"/>
  <c r="G393" i="26"/>
  <c r="F393" i="26"/>
  <c r="D393" i="26"/>
  <c r="C393" i="26"/>
  <c r="B393" i="26"/>
  <c r="H392" i="26"/>
  <c r="G392" i="26"/>
  <c r="F392" i="26"/>
  <c r="D392" i="26"/>
  <c r="C392" i="26"/>
  <c r="B392" i="26"/>
  <c r="H391" i="26"/>
  <c r="G391" i="26"/>
  <c r="F391" i="26"/>
  <c r="D391" i="26"/>
  <c r="C391" i="26"/>
  <c r="B391" i="26"/>
  <c r="H390" i="26"/>
  <c r="G390" i="26"/>
  <c r="F390" i="26"/>
  <c r="D390" i="26"/>
  <c r="C390" i="26"/>
  <c r="B390" i="26"/>
  <c r="H389" i="26"/>
  <c r="G389" i="26"/>
  <c r="F389" i="26"/>
  <c r="D389" i="26"/>
  <c r="C389" i="26"/>
  <c r="B389" i="26"/>
  <c r="H388" i="26"/>
  <c r="G388" i="26"/>
  <c r="F388" i="26"/>
  <c r="D388" i="26"/>
  <c r="C388" i="26"/>
  <c r="B388" i="26"/>
  <c r="H387" i="26"/>
  <c r="G387" i="26"/>
  <c r="F387" i="26"/>
  <c r="D387" i="26"/>
  <c r="C387" i="26"/>
  <c r="B387" i="26"/>
  <c r="H386" i="26"/>
  <c r="G386" i="26"/>
  <c r="F386" i="26"/>
  <c r="D386" i="26"/>
  <c r="C386" i="26"/>
  <c r="B386" i="26"/>
  <c r="H385" i="26"/>
  <c r="G385" i="26"/>
  <c r="F385" i="26"/>
  <c r="D385" i="26"/>
  <c r="C385" i="26"/>
  <c r="B385" i="26"/>
  <c r="H384" i="26"/>
  <c r="G384" i="26"/>
  <c r="F384" i="26"/>
  <c r="D384" i="26"/>
  <c r="C384" i="26"/>
  <c r="B384" i="26"/>
  <c r="H383" i="26"/>
  <c r="G383" i="26"/>
  <c r="F383" i="26"/>
  <c r="D383" i="26"/>
  <c r="C383" i="26"/>
  <c r="B383" i="26"/>
  <c r="H382" i="26"/>
  <c r="G382" i="26"/>
  <c r="F382" i="26"/>
  <c r="D382" i="26"/>
  <c r="C382" i="26"/>
  <c r="B382" i="26"/>
  <c r="H381" i="26"/>
  <c r="G381" i="26"/>
  <c r="F381" i="26"/>
  <c r="D381" i="26"/>
  <c r="C381" i="26"/>
  <c r="B381" i="26"/>
  <c r="H380" i="26"/>
  <c r="G380" i="26"/>
  <c r="F380" i="26"/>
  <c r="D380" i="26"/>
  <c r="C380" i="26"/>
  <c r="B380" i="26"/>
  <c r="H379" i="26"/>
  <c r="G379" i="26"/>
  <c r="F379" i="26"/>
  <c r="D379" i="26"/>
  <c r="C379" i="26"/>
  <c r="B379" i="26"/>
  <c r="H378" i="26"/>
  <c r="G378" i="26"/>
  <c r="F378" i="26"/>
  <c r="D378" i="26"/>
  <c r="C378" i="26"/>
  <c r="B378" i="26"/>
  <c r="H377" i="26"/>
  <c r="G377" i="26"/>
  <c r="F377" i="26"/>
  <c r="D377" i="26"/>
  <c r="C377" i="26"/>
  <c r="B377" i="26"/>
  <c r="H376" i="26"/>
  <c r="G376" i="26"/>
  <c r="F376" i="26"/>
  <c r="D376" i="26"/>
  <c r="C376" i="26"/>
  <c r="B376" i="26"/>
  <c r="H375" i="26"/>
  <c r="G375" i="26"/>
  <c r="F375" i="26"/>
  <c r="D375" i="26"/>
  <c r="C375" i="26"/>
  <c r="B375" i="26"/>
  <c r="H374" i="26"/>
  <c r="G374" i="26"/>
  <c r="F374" i="26"/>
  <c r="D374" i="26"/>
  <c r="C374" i="26"/>
  <c r="B374" i="26"/>
  <c r="H373" i="26"/>
  <c r="G373" i="26"/>
  <c r="F373" i="26"/>
  <c r="D373" i="26"/>
  <c r="C373" i="26"/>
  <c r="B373" i="26"/>
  <c r="H372" i="26"/>
  <c r="G372" i="26"/>
  <c r="F372" i="26"/>
  <c r="D372" i="26"/>
  <c r="C372" i="26"/>
  <c r="B372" i="26"/>
  <c r="H371" i="26"/>
  <c r="G371" i="26"/>
  <c r="F371" i="26"/>
  <c r="D371" i="26"/>
  <c r="C371" i="26"/>
  <c r="B371" i="26"/>
  <c r="H370" i="26"/>
  <c r="G370" i="26"/>
  <c r="F370" i="26"/>
  <c r="D370" i="26"/>
  <c r="C370" i="26"/>
  <c r="B370" i="26"/>
  <c r="H369" i="26"/>
  <c r="G369" i="26"/>
  <c r="F369" i="26"/>
  <c r="D369" i="26"/>
  <c r="C369" i="26"/>
  <c r="B369" i="26"/>
  <c r="H368" i="26"/>
  <c r="G368" i="26"/>
  <c r="F368" i="26"/>
  <c r="D368" i="26"/>
  <c r="C368" i="26"/>
  <c r="B368" i="26"/>
  <c r="H367" i="26"/>
  <c r="G367" i="26"/>
  <c r="F367" i="26"/>
  <c r="D367" i="26"/>
  <c r="C367" i="26"/>
  <c r="B367" i="26"/>
  <c r="H366" i="26"/>
  <c r="G366" i="26"/>
  <c r="F366" i="26"/>
  <c r="D366" i="26"/>
  <c r="C366" i="26"/>
  <c r="B366" i="26"/>
  <c r="H365" i="26"/>
  <c r="G365" i="26"/>
  <c r="F365" i="26"/>
  <c r="D365" i="26"/>
  <c r="C365" i="26"/>
  <c r="B365" i="26"/>
  <c r="H364" i="26"/>
  <c r="G364" i="26"/>
  <c r="F364" i="26"/>
  <c r="D364" i="26"/>
  <c r="C364" i="26"/>
  <c r="B364" i="26"/>
  <c r="H363" i="26"/>
  <c r="G363" i="26"/>
  <c r="F363" i="26"/>
  <c r="D363" i="26"/>
  <c r="C363" i="26"/>
  <c r="B363" i="26"/>
  <c r="H362" i="26"/>
  <c r="G362" i="26"/>
  <c r="F362" i="26"/>
  <c r="D362" i="26"/>
  <c r="C362" i="26"/>
  <c r="B362" i="26"/>
  <c r="H361" i="26"/>
  <c r="G361" i="26"/>
  <c r="F361" i="26"/>
  <c r="D361" i="26"/>
  <c r="C361" i="26"/>
  <c r="B361" i="26"/>
  <c r="H360" i="26"/>
  <c r="G360" i="26"/>
  <c r="F360" i="26"/>
  <c r="D360" i="26"/>
  <c r="C360" i="26"/>
  <c r="B360" i="26"/>
  <c r="H359" i="26"/>
  <c r="G359" i="26"/>
  <c r="F359" i="26"/>
  <c r="D359" i="26"/>
  <c r="C359" i="26"/>
  <c r="B359" i="26"/>
  <c r="H358" i="26"/>
  <c r="G358" i="26"/>
  <c r="F358" i="26"/>
  <c r="D358" i="26"/>
  <c r="C358" i="26"/>
  <c r="B358" i="26"/>
  <c r="H357" i="26"/>
  <c r="G357" i="26"/>
  <c r="F357" i="26"/>
  <c r="D357" i="26"/>
  <c r="C357" i="26"/>
  <c r="B357" i="26"/>
  <c r="H356" i="26"/>
  <c r="G356" i="26"/>
  <c r="F356" i="26"/>
  <c r="D356" i="26"/>
  <c r="C356" i="26"/>
  <c r="B356" i="26"/>
  <c r="H355" i="26"/>
  <c r="G355" i="26"/>
  <c r="F355" i="26"/>
  <c r="D355" i="26"/>
  <c r="C355" i="26"/>
  <c r="B355" i="26"/>
  <c r="H354" i="26"/>
  <c r="G354" i="26"/>
  <c r="F354" i="26"/>
  <c r="D354" i="26"/>
  <c r="C354" i="26"/>
  <c r="B354" i="26"/>
  <c r="H353" i="26"/>
  <c r="G353" i="26"/>
  <c r="F353" i="26"/>
  <c r="D353" i="26"/>
  <c r="C353" i="26"/>
  <c r="B353" i="26"/>
  <c r="H352" i="26"/>
  <c r="G352" i="26"/>
  <c r="F352" i="26"/>
  <c r="D352" i="26"/>
  <c r="C352" i="26"/>
  <c r="B352" i="26"/>
  <c r="H351" i="26"/>
  <c r="G351" i="26"/>
  <c r="F351" i="26"/>
  <c r="D351" i="26"/>
  <c r="C351" i="26"/>
  <c r="B351" i="26"/>
  <c r="H350" i="26"/>
  <c r="G350" i="26"/>
  <c r="F350" i="26"/>
  <c r="D350" i="26"/>
  <c r="C350" i="26"/>
  <c r="B350" i="26"/>
  <c r="H349" i="26"/>
  <c r="G349" i="26"/>
  <c r="F349" i="26"/>
  <c r="D349" i="26"/>
  <c r="C349" i="26"/>
  <c r="B349" i="26"/>
  <c r="H348" i="26"/>
  <c r="G348" i="26"/>
  <c r="F348" i="26"/>
  <c r="D348" i="26"/>
  <c r="C348" i="26"/>
  <c r="B348" i="26"/>
  <c r="H347" i="26"/>
  <c r="G347" i="26"/>
  <c r="F347" i="26"/>
  <c r="D347" i="26"/>
  <c r="C347" i="26"/>
  <c r="B347" i="26"/>
  <c r="H346" i="26"/>
  <c r="G346" i="26"/>
  <c r="F346" i="26"/>
  <c r="D346" i="26"/>
  <c r="C346" i="26"/>
  <c r="B346" i="26"/>
  <c r="H345" i="26"/>
  <c r="G345" i="26"/>
  <c r="F345" i="26"/>
  <c r="D345" i="26"/>
  <c r="C345" i="26"/>
  <c r="B345" i="26"/>
  <c r="H344" i="26"/>
  <c r="G344" i="26"/>
  <c r="F344" i="26"/>
  <c r="D344" i="26"/>
  <c r="C344" i="26"/>
  <c r="B344" i="26"/>
  <c r="H343" i="26"/>
  <c r="G343" i="26"/>
  <c r="F343" i="26"/>
  <c r="D343" i="26"/>
  <c r="C343" i="26"/>
  <c r="B343" i="26"/>
  <c r="H342" i="26"/>
  <c r="G342" i="26"/>
  <c r="F342" i="26"/>
  <c r="D342" i="26"/>
  <c r="C342" i="26"/>
  <c r="B342" i="26"/>
  <c r="H341" i="26"/>
  <c r="G341" i="26"/>
  <c r="F341" i="26"/>
  <c r="D341" i="26"/>
  <c r="C341" i="26"/>
  <c r="B341" i="26"/>
  <c r="H340" i="26"/>
  <c r="G340" i="26"/>
  <c r="F340" i="26"/>
  <c r="D340" i="26"/>
  <c r="C340" i="26"/>
  <c r="B340" i="26"/>
  <c r="H339" i="26"/>
  <c r="G339" i="26"/>
  <c r="F339" i="26"/>
  <c r="D339" i="26"/>
  <c r="C339" i="26"/>
  <c r="B339" i="26"/>
  <c r="H338" i="26"/>
  <c r="G338" i="26"/>
  <c r="F338" i="26"/>
  <c r="D338" i="26"/>
  <c r="C338" i="26"/>
  <c r="B338" i="26"/>
  <c r="H337" i="26"/>
  <c r="G337" i="26"/>
  <c r="F337" i="26"/>
  <c r="D337" i="26"/>
  <c r="C337" i="26"/>
  <c r="B337" i="26"/>
  <c r="H336" i="26"/>
  <c r="G336" i="26"/>
  <c r="F336" i="26"/>
  <c r="D336" i="26"/>
  <c r="C336" i="26"/>
  <c r="B336" i="26"/>
  <c r="H335" i="26"/>
  <c r="G335" i="26"/>
  <c r="F335" i="26"/>
  <c r="D335" i="26"/>
  <c r="C335" i="26"/>
  <c r="B335" i="26"/>
  <c r="H334" i="26"/>
  <c r="G334" i="26"/>
  <c r="F334" i="26"/>
  <c r="D334" i="26"/>
  <c r="C334" i="26"/>
  <c r="B334" i="26"/>
  <c r="H333" i="26"/>
  <c r="G333" i="26"/>
  <c r="F333" i="26"/>
  <c r="D333" i="26"/>
  <c r="C333" i="26"/>
  <c r="B333" i="26"/>
  <c r="H332" i="26"/>
  <c r="G332" i="26"/>
  <c r="F332" i="26"/>
  <c r="D332" i="26"/>
  <c r="C332" i="26"/>
  <c r="B332" i="26"/>
  <c r="H331" i="26"/>
  <c r="G331" i="26"/>
  <c r="F331" i="26"/>
  <c r="D331" i="26"/>
  <c r="C331" i="26"/>
  <c r="B331" i="26"/>
  <c r="H330" i="26"/>
  <c r="G330" i="26"/>
  <c r="F330" i="26"/>
  <c r="D330" i="26"/>
  <c r="C330" i="26"/>
  <c r="B330" i="26"/>
  <c r="H329" i="26"/>
  <c r="G329" i="26"/>
  <c r="F329" i="26"/>
  <c r="D329" i="26"/>
  <c r="C329" i="26"/>
  <c r="B329" i="26"/>
  <c r="H328" i="26"/>
  <c r="G328" i="26"/>
  <c r="F328" i="26"/>
  <c r="D328" i="26"/>
  <c r="C328" i="26"/>
  <c r="B328" i="26"/>
  <c r="H327" i="26"/>
  <c r="G327" i="26"/>
  <c r="F327" i="26"/>
  <c r="D327" i="26"/>
  <c r="C327" i="26"/>
  <c r="B327" i="26"/>
  <c r="H326" i="26"/>
  <c r="G326" i="26"/>
  <c r="F326" i="26"/>
  <c r="D326" i="26"/>
  <c r="C326" i="26"/>
  <c r="B326" i="26"/>
  <c r="H325" i="26"/>
  <c r="G325" i="26"/>
  <c r="F325" i="26"/>
  <c r="D325" i="26"/>
  <c r="C325" i="26"/>
  <c r="B325" i="26"/>
  <c r="H324" i="26"/>
  <c r="G324" i="26"/>
  <c r="F324" i="26"/>
  <c r="D324" i="26"/>
  <c r="C324" i="26"/>
  <c r="B324" i="26"/>
  <c r="H323" i="26"/>
  <c r="G323" i="26"/>
  <c r="F323" i="26"/>
  <c r="D323" i="26"/>
  <c r="C323" i="26"/>
  <c r="B323" i="26"/>
  <c r="H322" i="26"/>
  <c r="G322" i="26"/>
  <c r="F322" i="26"/>
  <c r="D322" i="26"/>
  <c r="C322" i="26"/>
  <c r="B322" i="26"/>
  <c r="H321" i="26"/>
  <c r="G321" i="26"/>
  <c r="F321" i="26"/>
  <c r="D321" i="26"/>
  <c r="C321" i="26"/>
  <c r="B321" i="26"/>
  <c r="H320" i="26"/>
  <c r="G320" i="26"/>
  <c r="F320" i="26"/>
  <c r="D320" i="26"/>
  <c r="C320" i="26"/>
  <c r="B320" i="26"/>
  <c r="H319" i="26"/>
  <c r="G319" i="26"/>
  <c r="F319" i="26"/>
  <c r="D319" i="26"/>
  <c r="C319" i="26"/>
  <c r="B319" i="26"/>
  <c r="H318" i="26"/>
  <c r="G318" i="26"/>
  <c r="F318" i="26"/>
  <c r="D318" i="26"/>
  <c r="C318" i="26"/>
  <c r="B318" i="26"/>
  <c r="H317" i="26"/>
  <c r="G317" i="26"/>
  <c r="F317" i="26"/>
  <c r="D317" i="26"/>
  <c r="C317" i="26"/>
  <c r="B317" i="26"/>
  <c r="H316" i="26"/>
  <c r="G316" i="26"/>
  <c r="F316" i="26"/>
  <c r="D316" i="26"/>
  <c r="C316" i="26"/>
  <c r="B316" i="26"/>
  <c r="H315" i="26"/>
  <c r="G315" i="26"/>
  <c r="F315" i="26"/>
  <c r="D315" i="26"/>
  <c r="C315" i="26"/>
  <c r="B315" i="26"/>
  <c r="H314" i="26"/>
  <c r="G314" i="26"/>
  <c r="F314" i="26"/>
  <c r="D314" i="26"/>
  <c r="C314" i="26"/>
  <c r="B314" i="26"/>
  <c r="H313" i="26"/>
  <c r="G313" i="26"/>
  <c r="F313" i="26"/>
  <c r="D313" i="26"/>
  <c r="C313" i="26"/>
  <c r="B313" i="26"/>
  <c r="H312" i="26"/>
  <c r="G312" i="26"/>
  <c r="F312" i="26"/>
  <c r="D312" i="26"/>
  <c r="C312" i="26"/>
  <c r="B312" i="26"/>
  <c r="H311" i="26"/>
  <c r="G311" i="26"/>
  <c r="F311" i="26"/>
  <c r="D311" i="26"/>
  <c r="C311" i="26"/>
  <c r="B311" i="26"/>
  <c r="H310" i="26"/>
  <c r="G310" i="26"/>
  <c r="F310" i="26"/>
  <c r="D310" i="26"/>
  <c r="C310" i="26"/>
  <c r="B310" i="26"/>
  <c r="H309" i="26"/>
  <c r="G309" i="26"/>
  <c r="F309" i="26"/>
  <c r="D309" i="26"/>
  <c r="C309" i="26"/>
  <c r="B309" i="26"/>
  <c r="H308" i="26"/>
  <c r="G308" i="26"/>
  <c r="F308" i="26"/>
  <c r="D308" i="26"/>
  <c r="C308" i="26"/>
  <c r="B308" i="26"/>
  <c r="H307" i="26"/>
  <c r="G307" i="26"/>
  <c r="F307" i="26"/>
  <c r="D307" i="26"/>
  <c r="C307" i="26"/>
  <c r="B307" i="26"/>
  <c r="H306" i="26"/>
  <c r="G306" i="26"/>
  <c r="F306" i="26"/>
  <c r="D306" i="26"/>
  <c r="C306" i="26"/>
  <c r="B306" i="26"/>
  <c r="H305" i="26"/>
  <c r="G305" i="26"/>
  <c r="F305" i="26"/>
  <c r="D305" i="26"/>
  <c r="C305" i="26"/>
  <c r="B305" i="26"/>
  <c r="H304" i="26"/>
  <c r="G304" i="26"/>
  <c r="F304" i="26"/>
  <c r="D304" i="26"/>
  <c r="C304" i="26"/>
  <c r="B304" i="26"/>
  <c r="H303" i="26"/>
  <c r="G303" i="26"/>
  <c r="F303" i="26"/>
  <c r="D303" i="26"/>
  <c r="C303" i="26"/>
  <c r="B303" i="26"/>
  <c r="H302" i="26"/>
  <c r="G302" i="26"/>
  <c r="F302" i="26"/>
  <c r="D302" i="26"/>
  <c r="C302" i="26"/>
  <c r="B302" i="26"/>
  <c r="H301" i="26"/>
  <c r="G301" i="26"/>
  <c r="F301" i="26"/>
  <c r="D301" i="26"/>
  <c r="C301" i="26"/>
  <c r="B301" i="26"/>
  <c r="H300" i="26"/>
  <c r="G300" i="26"/>
  <c r="F300" i="26"/>
  <c r="D300" i="26"/>
  <c r="C300" i="26"/>
  <c r="B300" i="26"/>
  <c r="H299" i="26"/>
  <c r="G299" i="26"/>
  <c r="F299" i="26"/>
  <c r="D299" i="26"/>
  <c r="C299" i="26"/>
  <c r="B299" i="26"/>
  <c r="H298" i="26"/>
  <c r="G298" i="26"/>
  <c r="F298" i="26"/>
  <c r="D298" i="26"/>
  <c r="C298" i="26"/>
  <c r="B298" i="26"/>
  <c r="H297" i="26"/>
  <c r="G297" i="26"/>
  <c r="F297" i="26"/>
  <c r="D297" i="26"/>
  <c r="C297" i="26"/>
  <c r="B297" i="26"/>
  <c r="H296" i="26"/>
  <c r="G296" i="26"/>
  <c r="F296" i="26"/>
  <c r="D296" i="26"/>
  <c r="C296" i="26"/>
  <c r="B296" i="26"/>
  <c r="H295" i="26"/>
  <c r="G295" i="26"/>
  <c r="F295" i="26"/>
  <c r="D295" i="26"/>
  <c r="C295" i="26"/>
  <c r="B295" i="26"/>
  <c r="H294" i="26"/>
  <c r="G294" i="26"/>
  <c r="F294" i="26"/>
  <c r="D294" i="26"/>
  <c r="C294" i="26"/>
  <c r="B294" i="26"/>
  <c r="H293" i="26"/>
  <c r="G293" i="26"/>
  <c r="F293" i="26"/>
  <c r="D293" i="26"/>
  <c r="C293" i="26"/>
  <c r="B293" i="26"/>
  <c r="H292" i="26"/>
  <c r="G292" i="26"/>
  <c r="F292" i="26"/>
  <c r="D292" i="26"/>
  <c r="C292" i="26"/>
  <c r="B292" i="26"/>
  <c r="H291" i="26"/>
  <c r="G291" i="26"/>
  <c r="F291" i="26"/>
  <c r="D291" i="26"/>
  <c r="C291" i="26"/>
  <c r="B291" i="26"/>
  <c r="H290" i="26"/>
  <c r="G290" i="26"/>
  <c r="F290" i="26"/>
  <c r="D290" i="26"/>
  <c r="C290" i="26"/>
  <c r="B290" i="26"/>
  <c r="H289" i="26"/>
  <c r="G289" i="26"/>
  <c r="F289" i="26"/>
  <c r="D289" i="26"/>
  <c r="C289" i="26"/>
  <c r="B289" i="26"/>
  <c r="H288" i="26"/>
  <c r="G288" i="26"/>
  <c r="F288" i="26"/>
  <c r="D288" i="26"/>
  <c r="C288" i="26"/>
  <c r="B288" i="26"/>
  <c r="H287" i="26"/>
  <c r="G287" i="26"/>
  <c r="F287" i="26"/>
  <c r="D287" i="26"/>
  <c r="C287" i="26"/>
  <c r="B287" i="26"/>
  <c r="H286" i="26"/>
  <c r="G286" i="26"/>
  <c r="F286" i="26"/>
  <c r="D286" i="26"/>
  <c r="C286" i="26"/>
  <c r="B286" i="26"/>
  <c r="H285" i="26"/>
  <c r="G285" i="26"/>
  <c r="F285" i="26"/>
  <c r="D285" i="26"/>
  <c r="C285" i="26"/>
  <c r="B285" i="26"/>
  <c r="H284" i="26"/>
  <c r="G284" i="26"/>
  <c r="F284" i="26"/>
  <c r="D284" i="26"/>
  <c r="C284" i="26"/>
  <c r="B284" i="26"/>
  <c r="H283" i="26"/>
  <c r="G283" i="26"/>
  <c r="F283" i="26"/>
  <c r="D283" i="26"/>
  <c r="C283" i="26"/>
  <c r="B283" i="26"/>
  <c r="H282" i="26"/>
  <c r="G282" i="26"/>
  <c r="F282" i="26"/>
  <c r="D282" i="26"/>
  <c r="C282" i="26"/>
  <c r="B282" i="26"/>
  <c r="H281" i="26"/>
  <c r="G281" i="26"/>
  <c r="F281" i="26"/>
  <c r="D281" i="26"/>
  <c r="C281" i="26"/>
  <c r="B281" i="26"/>
  <c r="H280" i="26"/>
  <c r="G280" i="26"/>
  <c r="F280" i="26"/>
  <c r="D280" i="26"/>
  <c r="C280" i="26"/>
  <c r="B280" i="26"/>
  <c r="H279" i="26"/>
  <c r="G279" i="26"/>
  <c r="F279" i="26"/>
  <c r="D279" i="26"/>
  <c r="C279" i="26"/>
  <c r="B279" i="26"/>
  <c r="H278" i="26"/>
  <c r="G278" i="26"/>
  <c r="F278" i="26"/>
  <c r="D278" i="26"/>
  <c r="C278" i="26"/>
  <c r="B278" i="26"/>
  <c r="H277" i="26"/>
  <c r="G277" i="26"/>
  <c r="F277" i="26"/>
  <c r="D277" i="26"/>
  <c r="C277" i="26"/>
  <c r="B277" i="26"/>
  <c r="H276" i="26"/>
  <c r="G276" i="26"/>
  <c r="F276" i="26"/>
  <c r="D276" i="26"/>
  <c r="C276" i="26"/>
  <c r="B276" i="26"/>
  <c r="H275" i="26"/>
  <c r="G275" i="26"/>
  <c r="F275" i="26"/>
  <c r="D275" i="26"/>
  <c r="C275" i="26"/>
  <c r="B275" i="26"/>
  <c r="H274" i="26"/>
  <c r="G274" i="26"/>
  <c r="F274" i="26"/>
  <c r="D274" i="26"/>
  <c r="C274" i="26"/>
  <c r="B274" i="26"/>
  <c r="H273" i="26"/>
  <c r="G273" i="26"/>
  <c r="F273" i="26"/>
  <c r="D273" i="26"/>
  <c r="C273" i="26"/>
  <c r="B273" i="26"/>
  <c r="H272" i="26"/>
  <c r="G272" i="26"/>
  <c r="F272" i="26"/>
  <c r="D272" i="26"/>
  <c r="C272" i="26"/>
  <c r="B272" i="26"/>
  <c r="H271" i="26"/>
  <c r="G271" i="26"/>
  <c r="F271" i="26"/>
  <c r="D271" i="26"/>
  <c r="C271" i="26"/>
  <c r="B271" i="26"/>
  <c r="H270" i="26"/>
  <c r="G270" i="26"/>
  <c r="F270" i="26"/>
  <c r="D270" i="26"/>
  <c r="C270" i="26"/>
  <c r="B270" i="26"/>
  <c r="H269" i="26"/>
  <c r="G269" i="26"/>
  <c r="F269" i="26"/>
  <c r="D269" i="26"/>
  <c r="C269" i="26"/>
  <c r="B269" i="26"/>
  <c r="H268" i="26"/>
  <c r="G268" i="26"/>
  <c r="F268" i="26"/>
  <c r="D268" i="26"/>
  <c r="C268" i="26"/>
  <c r="B268" i="26"/>
  <c r="H267" i="26"/>
  <c r="G267" i="26"/>
  <c r="F267" i="26"/>
  <c r="D267" i="26"/>
  <c r="C267" i="26"/>
  <c r="B267" i="26"/>
  <c r="H266" i="26"/>
  <c r="G266" i="26"/>
  <c r="F266" i="26"/>
  <c r="D266" i="26"/>
  <c r="C266" i="26"/>
  <c r="B266" i="26"/>
  <c r="H265" i="26"/>
  <c r="G265" i="26"/>
  <c r="F265" i="26"/>
  <c r="D265" i="26"/>
  <c r="C265" i="26"/>
  <c r="B265" i="26"/>
  <c r="H264" i="26"/>
  <c r="G264" i="26"/>
  <c r="F264" i="26"/>
  <c r="D264" i="26"/>
  <c r="C264" i="26"/>
  <c r="B264" i="26"/>
  <c r="H263" i="26"/>
  <c r="G263" i="26"/>
  <c r="F263" i="26"/>
  <c r="D263" i="26"/>
  <c r="C263" i="26"/>
  <c r="B263" i="26"/>
  <c r="H262" i="26"/>
  <c r="G262" i="26"/>
  <c r="F262" i="26"/>
  <c r="D262" i="26"/>
  <c r="C262" i="26"/>
  <c r="B262" i="26"/>
  <c r="H261" i="26"/>
  <c r="G261" i="26"/>
  <c r="F261" i="26"/>
  <c r="D261" i="26"/>
  <c r="C261" i="26"/>
  <c r="B261" i="26"/>
  <c r="H260" i="26"/>
  <c r="G260" i="26"/>
  <c r="F260" i="26"/>
  <c r="D260" i="26"/>
  <c r="C260" i="26"/>
  <c r="B260" i="26"/>
  <c r="H259" i="26"/>
  <c r="G259" i="26"/>
  <c r="F259" i="26"/>
  <c r="D259" i="26"/>
  <c r="C259" i="26"/>
  <c r="B259" i="26"/>
  <c r="H258" i="26"/>
  <c r="G258" i="26"/>
  <c r="F258" i="26"/>
  <c r="D258" i="26"/>
  <c r="C258" i="26"/>
  <c r="B258" i="26"/>
  <c r="H257" i="26"/>
  <c r="G257" i="26"/>
  <c r="F257" i="26"/>
  <c r="D257" i="26"/>
  <c r="C257" i="26"/>
  <c r="B257" i="26"/>
  <c r="H256" i="26"/>
  <c r="G256" i="26"/>
  <c r="F256" i="26"/>
  <c r="D256" i="26"/>
  <c r="C256" i="26"/>
  <c r="B256" i="26"/>
  <c r="H255" i="26"/>
  <c r="G255" i="26"/>
  <c r="F255" i="26"/>
  <c r="D255" i="26"/>
  <c r="C255" i="26"/>
  <c r="B255" i="26"/>
  <c r="H254" i="26"/>
  <c r="G254" i="26"/>
  <c r="F254" i="26"/>
  <c r="D254" i="26"/>
  <c r="C254" i="26"/>
  <c r="B254" i="26"/>
  <c r="H253" i="26"/>
  <c r="G253" i="26"/>
  <c r="F253" i="26"/>
  <c r="D253" i="26"/>
  <c r="C253" i="26"/>
  <c r="B253" i="26"/>
  <c r="H252" i="26"/>
  <c r="G252" i="26"/>
  <c r="F252" i="26"/>
  <c r="D252" i="26"/>
  <c r="C252" i="26"/>
  <c r="B252" i="26"/>
  <c r="H251" i="26"/>
  <c r="G251" i="26"/>
  <c r="F251" i="26"/>
  <c r="D251" i="26"/>
  <c r="C251" i="26"/>
  <c r="B251" i="26"/>
  <c r="H250" i="26"/>
  <c r="G250" i="26"/>
  <c r="F250" i="26"/>
  <c r="D250" i="26"/>
  <c r="C250" i="26"/>
  <c r="B250" i="26"/>
  <c r="H249" i="26"/>
  <c r="G249" i="26"/>
  <c r="F249" i="26"/>
  <c r="D249" i="26"/>
  <c r="C249" i="26"/>
  <c r="B249" i="26"/>
  <c r="H248" i="26"/>
  <c r="G248" i="26"/>
  <c r="F248" i="26"/>
  <c r="D248" i="26"/>
  <c r="C248" i="26"/>
  <c r="B248" i="26"/>
  <c r="H247" i="26"/>
  <c r="G247" i="26"/>
  <c r="F247" i="26"/>
  <c r="D247" i="26"/>
  <c r="C247" i="26"/>
  <c r="B247" i="26"/>
  <c r="H246" i="26"/>
  <c r="G246" i="26"/>
  <c r="F246" i="26"/>
  <c r="D246" i="26"/>
  <c r="C246" i="26"/>
  <c r="B246" i="26"/>
  <c r="H244" i="26"/>
  <c r="G244" i="26"/>
  <c r="F244" i="26"/>
  <c r="D244" i="26"/>
  <c r="C244" i="26"/>
  <c r="B244" i="26"/>
  <c r="H243" i="26"/>
  <c r="G243" i="26"/>
  <c r="F243" i="26"/>
  <c r="D243" i="26"/>
  <c r="C243" i="26"/>
  <c r="B243" i="26"/>
  <c r="H242" i="26"/>
  <c r="G242" i="26"/>
  <c r="F242" i="26"/>
  <c r="D242" i="26"/>
  <c r="C242" i="26"/>
  <c r="B242" i="26"/>
  <c r="H241" i="26"/>
  <c r="G241" i="26"/>
  <c r="F241" i="26"/>
  <c r="D241" i="26"/>
  <c r="C241" i="26"/>
  <c r="B241" i="26"/>
  <c r="H240" i="26"/>
  <c r="G240" i="26"/>
  <c r="F240" i="26"/>
  <c r="D240" i="26"/>
  <c r="C240" i="26"/>
  <c r="B240" i="26"/>
  <c r="H239" i="26"/>
  <c r="G239" i="26"/>
  <c r="F239" i="26"/>
  <c r="D239" i="26"/>
  <c r="C239" i="26"/>
  <c r="B239" i="26"/>
  <c r="H238" i="26"/>
  <c r="G238" i="26"/>
  <c r="F238" i="26"/>
  <c r="D238" i="26"/>
  <c r="C238" i="26"/>
  <c r="B238" i="26"/>
  <c r="H237" i="26"/>
  <c r="G237" i="26"/>
  <c r="F237" i="26"/>
  <c r="D237" i="26"/>
  <c r="C237" i="26"/>
  <c r="B237" i="26"/>
  <c r="H236" i="26"/>
  <c r="G236" i="26"/>
  <c r="F236" i="26"/>
  <c r="D236" i="26"/>
  <c r="C236" i="26"/>
  <c r="B236" i="26"/>
  <c r="H235" i="26"/>
  <c r="G235" i="26"/>
  <c r="F235" i="26"/>
  <c r="D235" i="26"/>
  <c r="C235" i="26"/>
  <c r="B235" i="26"/>
  <c r="H245" i="26"/>
  <c r="G245" i="26"/>
  <c r="F245" i="26"/>
  <c r="D245" i="26"/>
  <c r="C245" i="26"/>
  <c r="B245" i="26"/>
  <c r="H234" i="26"/>
  <c r="G234" i="26"/>
  <c r="F234" i="26"/>
  <c r="D234" i="26"/>
  <c r="C234" i="26"/>
  <c r="B234" i="26"/>
  <c r="H233" i="26"/>
  <c r="G233" i="26"/>
  <c r="F233" i="26"/>
  <c r="D233" i="26"/>
  <c r="C233" i="26"/>
  <c r="B233" i="26"/>
  <c r="H232" i="26"/>
  <c r="G232" i="26"/>
  <c r="F232" i="26"/>
  <c r="D232" i="26"/>
  <c r="C232" i="26"/>
  <c r="B232" i="26"/>
  <c r="H231" i="26"/>
  <c r="G231" i="26"/>
  <c r="F231" i="26"/>
  <c r="D231" i="26"/>
  <c r="C231" i="26"/>
  <c r="B231" i="26"/>
  <c r="H230" i="26"/>
  <c r="G230" i="26"/>
  <c r="F230" i="26"/>
  <c r="D230" i="26"/>
  <c r="C230" i="26"/>
  <c r="B230" i="26"/>
  <c r="H229" i="26"/>
  <c r="G229" i="26"/>
  <c r="F229" i="26"/>
  <c r="D229" i="26"/>
  <c r="C229" i="26"/>
  <c r="B229" i="26"/>
  <c r="H228" i="26"/>
  <c r="G228" i="26"/>
  <c r="F228" i="26"/>
  <c r="D228" i="26"/>
  <c r="C228" i="26"/>
  <c r="B228" i="26"/>
  <c r="H227" i="26"/>
  <c r="G227" i="26"/>
  <c r="F227" i="26"/>
  <c r="D227" i="26"/>
  <c r="C227" i="26"/>
  <c r="B227" i="26"/>
  <c r="H226" i="26"/>
  <c r="G226" i="26"/>
  <c r="F226" i="26"/>
  <c r="D226" i="26"/>
  <c r="C226" i="26"/>
  <c r="B226" i="26"/>
  <c r="H225" i="26"/>
  <c r="G225" i="26"/>
  <c r="F225" i="26"/>
  <c r="D225" i="26"/>
  <c r="C225" i="26"/>
  <c r="B225" i="26"/>
  <c r="H224" i="26"/>
  <c r="G224" i="26"/>
  <c r="F224" i="26"/>
  <c r="D224" i="26"/>
  <c r="C224" i="26"/>
  <c r="B224" i="26"/>
  <c r="H223" i="26"/>
  <c r="G223" i="26"/>
  <c r="F223" i="26"/>
  <c r="D223" i="26"/>
  <c r="C223" i="26"/>
  <c r="B223" i="26"/>
  <c r="H222" i="26"/>
  <c r="G222" i="26"/>
  <c r="F222" i="26"/>
  <c r="D222" i="26"/>
  <c r="C222" i="26"/>
  <c r="B222" i="26"/>
  <c r="H221" i="26"/>
  <c r="G221" i="26"/>
  <c r="F221" i="26"/>
  <c r="D221" i="26"/>
  <c r="C221" i="26"/>
  <c r="B221" i="26"/>
  <c r="H220" i="26"/>
  <c r="G220" i="26"/>
  <c r="F220" i="26"/>
  <c r="D220" i="26"/>
  <c r="C220" i="26"/>
  <c r="B220" i="26"/>
  <c r="H219" i="26"/>
  <c r="G219" i="26"/>
  <c r="F219" i="26"/>
  <c r="D219" i="26"/>
  <c r="C219" i="26"/>
  <c r="B219" i="26"/>
  <c r="H218" i="26"/>
  <c r="G218" i="26"/>
  <c r="F218" i="26"/>
  <c r="D218" i="26"/>
  <c r="C218" i="26"/>
  <c r="B218" i="26"/>
  <c r="H217" i="26"/>
  <c r="G217" i="26"/>
  <c r="F217" i="26"/>
  <c r="D217" i="26"/>
  <c r="C217" i="26"/>
  <c r="B217" i="26"/>
  <c r="H216" i="26"/>
  <c r="G216" i="26"/>
  <c r="F216" i="26"/>
  <c r="D216" i="26"/>
  <c r="C216" i="26"/>
  <c r="B216" i="26"/>
  <c r="H215" i="26"/>
  <c r="G215" i="26"/>
  <c r="F215" i="26"/>
  <c r="D215" i="26"/>
  <c r="C215" i="26"/>
  <c r="B215" i="26"/>
  <c r="H214" i="26"/>
  <c r="G214" i="26"/>
  <c r="F214" i="26"/>
  <c r="D214" i="26"/>
  <c r="C214" i="26"/>
  <c r="B214" i="26"/>
  <c r="H213" i="26"/>
  <c r="G213" i="26"/>
  <c r="F213" i="26"/>
  <c r="D213" i="26"/>
  <c r="C213" i="26"/>
  <c r="B213" i="26"/>
  <c r="H212" i="26"/>
  <c r="G212" i="26"/>
  <c r="F212" i="26"/>
  <c r="D212" i="26"/>
  <c r="C212" i="26"/>
  <c r="B212" i="26"/>
  <c r="H211" i="26"/>
  <c r="G211" i="26"/>
  <c r="F211" i="26"/>
  <c r="D211" i="26"/>
  <c r="C211" i="26"/>
  <c r="B211" i="26"/>
  <c r="H210" i="26"/>
  <c r="G210" i="26"/>
  <c r="F210" i="26"/>
  <c r="D210" i="26"/>
  <c r="C210" i="26"/>
  <c r="B210" i="26"/>
  <c r="H209" i="26"/>
  <c r="G209" i="26"/>
  <c r="F209" i="26"/>
  <c r="D209" i="26"/>
  <c r="C209" i="26"/>
  <c r="B209" i="26"/>
  <c r="H208" i="26"/>
  <c r="G208" i="26"/>
  <c r="F208" i="26"/>
  <c r="D208" i="26"/>
  <c r="C208" i="26"/>
  <c r="B208" i="26"/>
  <c r="H207" i="26"/>
  <c r="G207" i="26"/>
  <c r="F207" i="26"/>
  <c r="D207" i="26"/>
  <c r="C207" i="26"/>
  <c r="B207" i="26"/>
  <c r="H206" i="26"/>
  <c r="G206" i="26"/>
  <c r="F206" i="26"/>
  <c r="D206" i="26"/>
  <c r="C206" i="26"/>
  <c r="B206" i="26"/>
  <c r="H205" i="26"/>
  <c r="G205" i="26"/>
  <c r="F205" i="26"/>
  <c r="D205" i="26"/>
  <c r="C205" i="26"/>
  <c r="B205" i="26"/>
  <c r="H204" i="26"/>
  <c r="G204" i="26"/>
  <c r="F204" i="26"/>
  <c r="D204" i="26"/>
  <c r="C204" i="26"/>
  <c r="B204" i="26"/>
  <c r="H203" i="26"/>
  <c r="G203" i="26"/>
  <c r="F203" i="26"/>
  <c r="D203" i="26"/>
  <c r="C203" i="26"/>
  <c r="B203" i="26"/>
  <c r="H202" i="26"/>
  <c r="G202" i="26"/>
  <c r="F202" i="26"/>
  <c r="D202" i="26"/>
  <c r="C202" i="26"/>
  <c r="B202" i="26"/>
  <c r="H201" i="26"/>
  <c r="G201" i="26"/>
  <c r="F201" i="26"/>
  <c r="D201" i="26"/>
  <c r="C201" i="26"/>
  <c r="B201" i="26"/>
  <c r="H200" i="26"/>
  <c r="G200" i="26"/>
  <c r="F200" i="26"/>
  <c r="D200" i="26"/>
  <c r="C200" i="26"/>
  <c r="B200" i="26"/>
  <c r="H199" i="26"/>
  <c r="G199" i="26"/>
  <c r="F199" i="26"/>
  <c r="D199" i="26"/>
  <c r="C199" i="26"/>
  <c r="B199" i="26"/>
  <c r="H198" i="26"/>
  <c r="G198" i="26"/>
  <c r="F198" i="26"/>
  <c r="D198" i="26"/>
  <c r="C198" i="26"/>
  <c r="B198" i="26"/>
  <c r="H197" i="26"/>
  <c r="G197" i="26"/>
  <c r="F197" i="26"/>
  <c r="D197" i="26"/>
  <c r="C197" i="26"/>
  <c r="B197" i="26"/>
  <c r="H196" i="26"/>
  <c r="G196" i="26"/>
  <c r="F196" i="26"/>
  <c r="D196" i="26"/>
  <c r="C196" i="26"/>
  <c r="B196" i="26"/>
  <c r="H195" i="26"/>
  <c r="G195" i="26"/>
  <c r="F195" i="26"/>
  <c r="D195" i="26"/>
  <c r="C195" i="26"/>
  <c r="B195" i="26"/>
  <c r="H194" i="26"/>
  <c r="G194" i="26"/>
  <c r="F194" i="26"/>
  <c r="D194" i="26"/>
  <c r="C194" i="26"/>
  <c r="B194" i="26"/>
  <c r="H193" i="26"/>
  <c r="G193" i="26"/>
  <c r="F193" i="26"/>
  <c r="D193" i="26"/>
  <c r="C193" i="26"/>
  <c r="B193" i="26"/>
  <c r="H192" i="26"/>
  <c r="G192" i="26"/>
  <c r="F192" i="26"/>
  <c r="D192" i="26"/>
  <c r="C192" i="26"/>
  <c r="B192" i="26"/>
  <c r="H191" i="26"/>
  <c r="G191" i="26"/>
  <c r="F191" i="26"/>
  <c r="D191" i="26"/>
  <c r="C191" i="26"/>
  <c r="B191" i="26"/>
  <c r="H190" i="26"/>
  <c r="G190" i="26"/>
  <c r="F190" i="26"/>
  <c r="D190" i="26"/>
  <c r="C190" i="26"/>
  <c r="B190" i="26"/>
  <c r="H189" i="26"/>
  <c r="G189" i="26"/>
  <c r="F189" i="26"/>
  <c r="D189" i="26"/>
  <c r="C189" i="26"/>
  <c r="B189" i="26"/>
  <c r="H188" i="26"/>
  <c r="G188" i="26"/>
  <c r="F188" i="26"/>
  <c r="D188" i="26"/>
  <c r="C188" i="26"/>
  <c r="B188" i="26"/>
  <c r="H187" i="26"/>
  <c r="G187" i="26"/>
  <c r="F187" i="26"/>
  <c r="D187" i="26"/>
  <c r="C187" i="26"/>
  <c r="B187" i="26"/>
  <c r="H186" i="26"/>
  <c r="G186" i="26"/>
  <c r="F186" i="26"/>
  <c r="D186" i="26"/>
  <c r="C186" i="26"/>
  <c r="B186" i="26"/>
  <c r="H185" i="26"/>
  <c r="G185" i="26"/>
  <c r="F185" i="26"/>
  <c r="D185" i="26"/>
  <c r="C185" i="26"/>
  <c r="B185" i="26"/>
  <c r="H184" i="26"/>
  <c r="G184" i="26"/>
  <c r="F184" i="26"/>
  <c r="D184" i="26"/>
  <c r="C184" i="26"/>
  <c r="B184" i="26"/>
  <c r="H183" i="26"/>
  <c r="G183" i="26"/>
  <c r="F183" i="26"/>
  <c r="D183" i="26"/>
  <c r="C183" i="26"/>
  <c r="B183" i="26"/>
  <c r="H182" i="26"/>
  <c r="G182" i="26"/>
  <c r="F182" i="26"/>
  <c r="D182" i="26"/>
  <c r="C182" i="26"/>
  <c r="B182" i="26"/>
  <c r="H181" i="26"/>
  <c r="G181" i="26"/>
  <c r="F181" i="26"/>
  <c r="D181" i="26"/>
  <c r="C181" i="26"/>
  <c r="B181" i="26"/>
  <c r="H180" i="26"/>
  <c r="G180" i="26"/>
  <c r="F180" i="26"/>
  <c r="D180" i="26"/>
  <c r="C180" i="26"/>
  <c r="B180" i="26"/>
  <c r="H179" i="26"/>
  <c r="G179" i="26"/>
  <c r="F179" i="26"/>
  <c r="D179" i="26"/>
  <c r="C179" i="26"/>
  <c r="B179" i="26"/>
  <c r="H178" i="26"/>
  <c r="G178" i="26"/>
  <c r="F178" i="26"/>
  <c r="D178" i="26"/>
  <c r="C178" i="26"/>
  <c r="B178" i="26"/>
  <c r="H177" i="26"/>
  <c r="G177" i="26"/>
  <c r="F177" i="26"/>
  <c r="D177" i="26"/>
  <c r="C177" i="26"/>
  <c r="B177" i="26"/>
  <c r="H176" i="26"/>
  <c r="G176" i="26"/>
  <c r="F176" i="26"/>
  <c r="D176" i="26"/>
  <c r="C176" i="26"/>
  <c r="B176" i="26"/>
  <c r="H175" i="26"/>
  <c r="G175" i="26"/>
  <c r="F175" i="26"/>
  <c r="D175" i="26"/>
  <c r="C175" i="26"/>
  <c r="B175" i="26"/>
  <c r="H174" i="26"/>
  <c r="G174" i="26"/>
  <c r="F174" i="26"/>
  <c r="D174" i="26"/>
  <c r="C174" i="26"/>
  <c r="B174" i="26"/>
  <c r="H173" i="26"/>
  <c r="G173" i="26"/>
  <c r="F173" i="26"/>
  <c r="D173" i="26"/>
  <c r="C173" i="26"/>
  <c r="B173" i="26"/>
  <c r="H172" i="26"/>
  <c r="G172" i="26"/>
  <c r="F172" i="26"/>
  <c r="D172" i="26"/>
  <c r="C172" i="26"/>
  <c r="B172" i="26"/>
  <c r="H171" i="26"/>
  <c r="G171" i="26"/>
  <c r="F171" i="26"/>
  <c r="D171" i="26"/>
  <c r="C171" i="26"/>
  <c r="B171" i="26"/>
  <c r="H170" i="26"/>
  <c r="G170" i="26"/>
  <c r="F170" i="26"/>
  <c r="D170" i="26"/>
  <c r="C170" i="26"/>
  <c r="B170" i="26"/>
  <c r="H169" i="26"/>
  <c r="G169" i="26"/>
  <c r="F169" i="26"/>
  <c r="D169" i="26"/>
  <c r="C169" i="26"/>
  <c r="B169" i="26"/>
  <c r="H168" i="26"/>
  <c r="G168" i="26"/>
  <c r="F168" i="26"/>
  <c r="D168" i="26"/>
  <c r="C168" i="26"/>
  <c r="B168" i="26"/>
  <c r="H167" i="26"/>
  <c r="G167" i="26"/>
  <c r="F167" i="26"/>
  <c r="D167" i="26"/>
  <c r="C167" i="26"/>
  <c r="B167" i="26"/>
  <c r="H166" i="26"/>
  <c r="G166" i="26"/>
  <c r="F166" i="26"/>
  <c r="D166" i="26"/>
  <c r="C166" i="26"/>
  <c r="B166" i="26"/>
  <c r="H165" i="26"/>
  <c r="G165" i="26"/>
  <c r="F165" i="26"/>
  <c r="D165" i="26"/>
  <c r="C165" i="26"/>
  <c r="B165" i="26"/>
  <c r="H164" i="26"/>
  <c r="G164" i="26"/>
  <c r="F164" i="26"/>
  <c r="D164" i="26"/>
  <c r="C164" i="26"/>
  <c r="B164" i="26"/>
  <c r="H163" i="26"/>
  <c r="G163" i="26"/>
  <c r="F163" i="26"/>
  <c r="D163" i="26"/>
  <c r="C163" i="26"/>
  <c r="B163" i="26"/>
  <c r="H162" i="26"/>
  <c r="G162" i="26"/>
  <c r="F162" i="26"/>
  <c r="D162" i="26"/>
  <c r="C162" i="26"/>
  <c r="B162" i="26"/>
  <c r="H161" i="26"/>
  <c r="G161" i="26"/>
  <c r="F161" i="26"/>
  <c r="D161" i="26"/>
  <c r="C161" i="26"/>
  <c r="B161" i="26"/>
  <c r="H160" i="26"/>
  <c r="G160" i="26"/>
  <c r="F160" i="26"/>
  <c r="D160" i="26"/>
  <c r="C160" i="26"/>
  <c r="B160" i="26"/>
  <c r="H159" i="26"/>
  <c r="G159" i="26"/>
  <c r="F159" i="26"/>
  <c r="D159" i="26"/>
  <c r="C159" i="26"/>
  <c r="B159" i="26"/>
  <c r="H158" i="26"/>
  <c r="G158" i="26"/>
  <c r="F158" i="26"/>
  <c r="D158" i="26"/>
  <c r="C158" i="26"/>
  <c r="B158" i="26"/>
  <c r="H157" i="26"/>
  <c r="G157" i="26"/>
  <c r="F157" i="26"/>
  <c r="D157" i="26"/>
  <c r="C157" i="26"/>
  <c r="B157" i="26"/>
  <c r="H156" i="26"/>
  <c r="G156" i="26"/>
  <c r="F156" i="26"/>
  <c r="D156" i="26"/>
  <c r="C156" i="26"/>
  <c r="B156" i="26"/>
  <c r="H155" i="26"/>
  <c r="G155" i="26"/>
  <c r="F155" i="26"/>
  <c r="D155" i="26"/>
  <c r="C155" i="26"/>
  <c r="B155" i="26"/>
  <c r="H154" i="26"/>
  <c r="G154" i="26"/>
  <c r="F154" i="26"/>
  <c r="D154" i="26"/>
  <c r="C154" i="26"/>
  <c r="B154" i="26"/>
  <c r="H153" i="26"/>
  <c r="G153" i="26"/>
  <c r="F153" i="26"/>
  <c r="D153" i="26"/>
  <c r="C153" i="26"/>
  <c r="B153" i="26"/>
  <c r="H152" i="26"/>
  <c r="G152" i="26"/>
  <c r="F152" i="26"/>
  <c r="D152" i="26"/>
  <c r="C152" i="26"/>
  <c r="B152" i="26"/>
  <c r="H151" i="26"/>
  <c r="G151" i="26"/>
  <c r="F151" i="26"/>
  <c r="D151" i="26"/>
  <c r="C151" i="26"/>
  <c r="B151" i="26"/>
  <c r="H150" i="26"/>
  <c r="G150" i="26"/>
  <c r="F150" i="26"/>
  <c r="D150" i="26"/>
  <c r="C150" i="26"/>
  <c r="B150" i="26"/>
  <c r="H149" i="26"/>
  <c r="G149" i="26"/>
  <c r="F149" i="26"/>
  <c r="D149" i="26"/>
  <c r="C149" i="26"/>
  <c r="B149" i="26"/>
  <c r="H148" i="26"/>
  <c r="G148" i="26"/>
  <c r="F148" i="26"/>
  <c r="D148" i="26"/>
  <c r="C148" i="26"/>
  <c r="B148" i="26"/>
  <c r="H147" i="26"/>
  <c r="G147" i="26"/>
  <c r="F147" i="26"/>
  <c r="D147" i="26"/>
  <c r="C147" i="26"/>
  <c r="B147" i="26"/>
  <c r="H146" i="26"/>
  <c r="G146" i="26"/>
  <c r="F146" i="26"/>
  <c r="D146" i="26"/>
  <c r="C146" i="26"/>
  <c r="B146" i="26"/>
  <c r="H145" i="26"/>
  <c r="G145" i="26"/>
  <c r="F145" i="26"/>
  <c r="D145" i="26"/>
  <c r="C145" i="26"/>
  <c r="B145" i="26"/>
  <c r="H144" i="26"/>
  <c r="G144" i="26"/>
  <c r="F144" i="26"/>
  <c r="D144" i="26"/>
  <c r="C144" i="26"/>
  <c r="B144" i="26"/>
  <c r="H143" i="26"/>
  <c r="G143" i="26"/>
  <c r="F143" i="26"/>
  <c r="D143" i="26"/>
  <c r="C143" i="26"/>
  <c r="B143" i="26"/>
  <c r="H142" i="26"/>
  <c r="G142" i="26"/>
  <c r="F142" i="26"/>
  <c r="D142" i="26"/>
  <c r="C142" i="26"/>
  <c r="B142" i="26"/>
  <c r="H141" i="26"/>
  <c r="G141" i="26"/>
  <c r="F141" i="26"/>
  <c r="D141" i="26"/>
  <c r="C141" i="26"/>
  <c r="B141" i="26"/>
  <c r="H140" i="26"/>
  <c r="G140" i="26"/>
  <c r="F140" i="26"/>
  <c r="D140" i="26"/>
  <c r="C140" i="26"/>
  <c r="B140" i="26"/>
  <c r="H139" i="26"/>
  <c r="G139" i="26"/>
  <c r="F139" i="26"/>
  <c r="D139" i="26"/>
  <c r="C139" i="26"/>
  <c r="B139" i="26"/>
  <c r="H138" i="26"/>
  <c r="G138" i="26"/>
  <c r="F138" i="26"/>
  <c r="D138" i="26"/>
  <c r="C138" i="26"/>
  <c r="B138" i="26"/>
  <c r="H137" i="26"/>
  <c r="G137" i="26"/>
  <c r="F137" i="26"/>
  <c r="D137" i="26"/>
  <c r="C137" i="26"/>
  <c r="B137" i="26"/>
  <c r="H136" i="26"/>
  <c r="G136" i="26"/>
  <c r="F136" i="26"/>
  <c r="D136" i="26"/>
  <c r="C136" i="26"/>
  <c r="B136" i="26"/>
  <c r="H135" i="26"/>
  <c r="G135" i="26"/>
  <c r="F135" i="26"/>
  <c r="D135" i="26"/>
  <c r="C135" i="26"/>
  <c r="B135" i="26"/>
  <c r="H134" i="26"/>
  <c r="G134" i="26"/>
  <c r="F134" i="26"/>
  <c r="D134" i="26"/>
  <c r="C134" i="26"/>
  <c r="B134" i="26"/>
  <c r="H133" i="26"/>
  <c r="G133" i="26"/>
  <c r="F133" i="26"/>
  <c r="D133" i="26"/>
  <c r="C133" i="26"/>
  <c r="B133" i="26"/>
  <c r="H132" i="26"/>
  <c r="G132" i="26"/>
  <c r="F132" i="26"/>
  <c r="D132" i="26"/>
  <c r="C132" i="26"/>
  <c r="B132" i="26"/>
  <c r="H131" i="26"/>
  <c r="G131" i="26"/>
  <c r="F131" i="26"/>
  <c r="D131" i="26"/>
  <c r="C131" i="26"/>
  <c r="B131" i="26"/>
  <c r="H130" i="26"/>
  <c r="G130" i="26"/>
  <c r="F130" i="26"/>
  <c r="D130" i="26"/>
  <c r="C130" i="26"/>
  <c r="B130" i="26"/>
  <c r="H129" i="26"/>
  <c r="G129" i="26"/>
  <c r="F129" i="26"/>
  <c r="D129" i="26"/>
  <c r="C129" i="26"/>
  <c r="B129" i="26"/>
  <c r="H128" i="26"/>
  <c r="G128" i="26"/>
  <c r="F128" i="26"/>
  <c r="D128" i="26"/>
  <c r="C128" i="26"/>
  <c r="B128" i="26"/>
  <c r="H127" i="26"/>
  <c r="G127" i="26"/>
  <c r="F127" i="26"/>
  <c r="D127" i="26"/>
  <c r="C127" i="26"/>
  <c r="B127" i="26"/>
  <c r="H126" i="26"/>
  <c r="G126" i="26"/>
  <c r="F126" i="26"/>
  <c r="D126" i="26"/>
  <c r="C126" i="26"/>
  <c r="B126" i="26"/>
  <c r="H125" i="26"/>
  <c r="G125" i="26"/>
  <c r="F125" i="26"/>
  <c r="D125" i="26"/>
  <c r="C125" i="26"/>
  <c r="B125" i="26"/>
  <c r="H124" i="26"/>
  <c r="G124" i="26"/>
  <c r="F124" i="26"/>
  <c r="D124" i="26"/>
  <c r="C124" i="26"/>
  <c r="B124" i="26"/>
  <c r="H55" i="26"/>
  <c r="G55" i="26"/>
  <c r="F55" i="26"/>
  <c r="D55" i="26"/>
  <c r="C55" i="26"/>
  <c r="B55" i="26"/>
  <c r="H123" i="26"/>
  <c r="G123" i="26"/>
  <c r="F123" i="26"/>
  <c r="D123" i="26"/>
  <c r="C123" i="26"/>
  <c r="B123" i="26"/>
  <c r="H122" i="26"/>
  <c r="G122" i="26"/>
  <c r="F122" i="26"/>
  <c r="D122" i="26"/>
  <c r="C122" i="26"/>
  <c r="B122" i="26"/>
  <c r="H57" i="26"/>
  <c r="G57" i="26"/>
  <c r="F57" i="26"/>
  <c r="D57" i="26"/>
  <c r="C57" i="26"/>
  <c r="B57" i="26"/>
  <c r="H121" i="26"/>
  <c r="G121" i="26"/>
  <c r="F121" i="26"/>
  <c r="D121" i="26"/>
  <c r="C121" i="26"/>
  <c r="B121" i="26"/>
  <c r="H120" i="26"/>
  <c r="G120" i="26"/>
  <c r="F120" i="26"/>
  <c r="D120" i="26"/>
  <c r="C120" i="26"/>
  <c r="B120" i="26"/>
  <c r="H119" i="26"/>
  <c r="G119" i="26"/>
  <c r="F119" i="26"/>
  <c r="D119" i="26"/>
  <c r="C119" i="26"/>
  <c r="B119" i="26"/>
  <c r="H118" i="26"/>
  <c r="G118" i="26"/>
  <c r="F118" i="26"/>
  <c r="D118" i="26"/>
  <c r="C118" i="26"/>
  <c r="B118" i="26"/>
  <c r="H117" i="26"/>
  <c r="G117" i="26"/>
  <c r="F117" i="26"/>
  <c r="D117" i="26"/>
  <c r="C117" i="26"/>
  <c r="B117" i="26"/>
  <c r="H116" i="26"/>
  <c r="G116" i="26"/>
  <c r="F116" i="26"/>
  <c r="D116" i="26"/>
  <c r="C116" i="26"/>
  <c r="B116" i="26"/>
  <c r="H115" i="26"/>
  <c r="G115" i="26"/>
  <c r="F115" i="26"/>
  <c r="D115" i="26"/>
  <c r="C115" i="26"/>
  <c r="B115" i="26"/>
  <c r="H56" i="26"/>
  <c r="G56" i="26"/>
  <c r="F56" i="26"/>
  <c r="D56" i="26"/>
  <c r="C56" i="26"/>
  <c r="B56" i="26"/>
  <c r="H114" i="26"/>
  <c r="G114" i="26"/>
  <c r="F114" i="26"/>
  <c r="D114" i="26"/>
  <c r="C114" i="26"/>
  <c r="B114" i="26"/>
  <c r="H113" i="26"/>
  <c r="G113" i="26"/>
  <c r="F113" i="26"/>
  <c r="D113" i="26"/>
  <c r="C113" i="26"/>
  <c r="B113" i="26"/>
  <c r="H112" i="26"/>
  <c r="G112" i="26"/>
  <c r="F112" i="26"/>
  <c r="D112" i="26"/>
  <c r="C112" i="26"/>
  <c r="B112" i="26"/>
  <c r="H111" i="26"/>
  <c r="G111" i="26"/>
  <c r="F111" i="26"/>
  <c r="D111" i="26"/>
  <c r="C111" i="26"/>
  <c r="B111" i="26"/>
  <c r="H110" i="26"/>
  <c r="G110" i="26"/>
  <c r="F110" i="26"/>
  <c r="D110" i="26"/>
  <c r="C110" i="26"/>
  <c r="B110" i="26"/>
  <c r="H109" i="26"/>
  <c r="G109" i="26"/>
  <c r="F109" i="26"/>
  <c r="D109" i="26"/>
  <c r="C109" i="26"/>
  <c r="B109" i="26"/>
  <c r="H108" i="26"/>
  <c r="G108" i="26"/>
  <c r="F108" i="26"/>
  <c r="D108" i="26"/>
  <c r="C108" i="26"/>
  <c r="B108" i="26"/>
  <c r="H107" i="26"/>
  <c r="G107" i="26"/>
  <c r="F107" i="26"/>
  <c r="D107" i="26"/>
  <c r="C107" i="26"/>
  <c r="B107" i="26"/>
  <c r="H106" i="26"/>
  <c r="G106" i="26"/>
  <c r="F106" i="26"/>
  <c r="D106" i="26"/>
  <c r="C106" i="26"/>
  <c r="B106" i="26"/>
  <c r="H105" i="26"/>
  <c r="G105" i="26"/>
  <c r="F105" i="26"/>
  <c r="D105" i="26"/>
  <c r="C105" i="26"/>
  <c r="B105" i="26"/>
  <c r="H104" i="26"/>
  <c r="G104" i="26"/>
  <c r="F104" i="26"/>
  <c r="D104" i="26"/>
  <c r="C104" i="26"/>
  <c r="B104" i="26"/>
  <c r="H103" i="26"/>
  <c r="G103" i="26"/>
  <c r="F103" i="26"/>
  <c r="D103" i="26"/>
  <c r="C103" i="26"/>
  <c r="B103" i="26"/>
  <c r="H102" i="26"/>
  <c r="G102" i="26"/>
  <c r="F102" i="26"/>
  <c r="D102" i="26"/>
  <c r="C102" i="26"/>
  <c r="B102" i="26"/>
  <c r="H101" i="26"/>
  <c r="G101" i="26"/>
  <c r="F101" i="26"/>
  <c r="D101" i="26"/>
  <c r="C101" i="26"/>
  <c r="B101" i="26"/>
  <c r="H100" i="26"/>
  <c r="G100" i="26"/>
  <c r="F100" i="26"/>
  <c r="D100" i="26"/>
  <c r="C100" i="26"/>
  <c r="B100" i="26"/>
  <c r="H99" i="26"/>
  <c r="G99" i="26"/>
  <c r="F99" i="26"/>
  <c r="D99" i="26"/>
  <c r="C99" i="26"/>
  <c r="B99" i="26"/>
  <c r="H98" i="26"/>
  <c r="G98" i="26"/>
  <c r="F98" i="26"/>
  <c r="D98" i="26"/>
  <c r="C98" i="26"/>
  <c r="B98" i="26"/>
  <c r="H97" i="26"/>
  <c r="G97" i="26"/>
  <c r="F97" i="26"/>
  <c r="D97" i="26"/>
  <c r="C97" i="26"/>
  <c r="B97" i="26"/>
  <c r="H96" i="26"/>
  <c r="G96" i="26"/>
  <c r="F96" i="26"/>
  <c r="D96" i="26"/>
  <c r="C96" i="26"/>
  <c r="B96" i="26"/>
  <c r="H95" i="26"/>
  <c r="G95" i="26"/>
  <c r="F95" i="26"/>
  <c r="D95" i="26"/>
  <c r="C95" i="26"/>
  <c r="B95" i="26"/>
  <c r="H94" i="26"/>
  <c r="G94" i="26"/>
  <c r="F94" i="26"/>
  <c r="D94" i="26"/>
  <c r="C94" i="26"/>
  <c r="B94" i="26"/>
  <c r="H93" i="26"/>
  <c r="G93" i="26"/>
  <c r="F93" i="26"/>
  <c r="D93" i="26"/>
  <c r="C93" i="26"/>
  <c r="B93" i="26"/>
  <c r="H92" i="26"/>
  <c r="G92" i="26"/>
  <c r="F92" i="26"/>
  <c r="D92" i="26"/>
  <c r="C92" i="26"/>
  <c r="B92" i="26"/>
  <c r="H91" i="26"/>
  <c r="G91" i="26"/>
  <c r="F91" i="26"/>
  <c r="D91" i="26"/>
  <c r="C91" i="26"/>
  <c r="B91" i="26"/>
  <c r="H90" i="26"/>
  <c r="G90" i="26"/>
  <c r="F90" i="26"/>
  <c r="D90" i="26"/>
  <c r="C90" i="26"/>
  <c r="B90" i="26"/>
  <c r="H89" i="26"/>
  <c r="G89" i="26"/>
  <c r="F89" i="26"/>
  <c r="D89" i="26"/>
  <c r="C89" i="26"/>
  <c r="B89" i="26"/>
  <c r="H88" i="26"/>
  <c r="G88" i="26"/>
  <c r="F88" i="26"/>
  <c r="D88" i="26"/>
  <c r="C88" i="26"/>
  <c r="B88" i="26"/>
  <c r="H87" i="26"/>
  <c r="G87" i="26"/>
  <c r="F87" i="26"/>
  <c r="D87" i="26"/>
  <c r="C87" i="26"/>
  <c r="B87" i="26"/>
  <c r="H86" i="26"/>
  <c r="G86" i="26"/>
  <c r="F86" i="26"/>
  <c r="D86" i="26"/>
  <c r="C86" i="26"/>
  <c r="B86" i="26"/>
  <c r="H85" i="26"/>
  <c r="G85" i="26"/>
  <c r="F85" i="26"/>
  <c r="D85" i="26"/>
  <c r="C85" i="26"/>
  <c r="B85" i="26"/>
  <c r="H84" i="26"/>
  <c r="G84" i="26"/>
  <c r="F84" i="26"/>
  <c r="D84" i="26"/>
  <c r="C84" i="26"/>
  <c r="B84" i="26"/>
  <c r="H83" i="26"/>
  <c r="G83" i="26"/>
  <c r="F83" i="26"/>
  <c r="D83" i="26"/>
  <c r="C83" i="26"/>
  <c r="B83" i="26"/>
  <c r="H82" i="26"/>
  <c r="G82" i="26"/>
  <c r="F82" i="26"/>
  <c r="D82" i="26"/>
  <c r="C82" i="26"/>
  <c r="B82" i="26"/>
  <c r="H81" i="26"/>
  <c r="G81" i="26"/>
  <c r="F81" i="26"/>
  <c r="D81" i="26"/>
  <c r="C81" i="26"/>
  <c r="B81" i="26"/>
  <c r="H80" i="26"/>
  <c r="G80" i="26"/>
  <c r="F80" i="26"/>
  <c r="D80" i="26"/>
  <c r="C80" i="26"/>
  <c r="B80" i="26"/>
  <c r="H79" i="26"/>
  <c r="G79" i="26"/>
  <c r="F79" i="26"/>
  <c r="D79" i="26"/>
  <c r="C79" i="26"/>
  <c r="B79" i="26"/>
  <c r="H78" i="26"/>
  <c r="G78" i="26"/>
  <c r="F78" i="26"/>
  <c r="D78" i="26"/>
  <c r="C78" i="26"/>
  <c r="B78" i="26"/>
  <c r="H77" i="26"/>
  <c r="G77" i="26"/>
  <c r="F77" i="26"/>
  <c r="D77" i="26"/>
  <c r="C77" i="26"/>
  <c r="B77" i="26"/>
  <c r="H76" i="26"/>
  <c r="G76" i="26"/>
  <c r="F76" i="26"/>
  <c r="D76" i="26"/>
  <c r="C76" i="26"/>
  <c r="B76" i="26"/>
  <c r="H75" i="26"/>
  <c r="G75" i="26"/>
  <c r="F75" i="26"/>
  <c r="D75" i="26"/>
  <c r="C75" i="26"/>
  <c r="B75" i="26"/>
  <c r="H74" i="26"/>
  <c r="G74" i="26"/>
  <c r="F74" i="26"/>
  <c r="D74" i="26"/>
  <c r="C74" i="26"/>
  <c r="B74" i="26"/>
  <c r="H73" i="26"/>
  <c r="G73" i="26"/>
  <c r="F73" i="26"/>
  <c r="D73" i="26"/>
  <c r="C73" i="26"/>
  <c r="B73" i="26"/>
  <c r="H72" i="26"/>
  <c r="G72" i="26"/>
  <c r="F72" i="26"/>
  <c r="D72" i="26"/>
  <c r="C72" i="26"/>
  <c r="B72" i="26"/>
  <c r="H71" i="26"/>
  <c r="G71" i="26"/>
  <c r="F71" i="26"/>
  <c r="D71" i="26"/>
  <c r="C71" i="26"/>
  <c r="B71" i="26"/>
  <c r="H70" i="26"/>
  <c r="G70" i="26"/>
  <c r="F70" i="26"/>
  <c r="D70" i="26"/>
  <c r="C70" i="26"/>
  <c r="B70" i="26"/>
  <c r="H69" i="26"/>
  <c r="G69" i="26"/>
  <c r="F69" i="26"/>
  <c r="D69" i="26"/>
  <c r="C69" i="26"/>
  <c r="B69" i="26"/>
  <c r="H68" i="26"/>
  <c r="G68" i="26"/>
  <c r="F68" i="26"/>
  <c r="D68" i="26"/>
  <c r="C68" i="26"/>
  <c r="B68" i="26"/>
  <c r="H67" i="26"/>
  <c r="G67" i="26"/>
  <c r="F67" i="26"/>
  <c r="D67" i="26"/>
  <c r="C67" i="26"/>
  <c r="B67" i="26"/>
  <c r="H66" i="26"/>
  <c r="G66" i="26"/>
  <c r="F66" i="26"/>
  <c r="D66" i="26"/>
  <c r="C66" i="26"/>
  <c r="B66" i="26"/>
  <c r="H65" i="26"/>
  <c r="G65" i="26"/>
  <c r="F65" i="26"/>
  <c r="D65" i="26"/>
  <c r="C65" i="26"/>
  <c r="B65" i="26"/>
  <c r="H64" i="26"/>
  <c r="G64" i="26"/>
  <c r="F64" i="26"/>
  <c r="D64" i="26"/>
  <c r="C64" i="26"/>
  <c r="B64" i="26"/>
  <c r="H63" i="26"/>
  <c r="G63" i="26"/>
  <c r="F63" i="26"/>
  <c r="D63" i="26"/>
  <c r="C63" i="26"/>
  <c r="B63" i="26"/>
  <c r="H62" i="26"/>
  <c r="G62" i="26"/>
  <c r="F62" i="26"/>
  <c r="D62" i="26"/>
  <c r="C62" i="26"/>
  <c r="B62" i="26"/>
  <c r="H61" i="26"/>
  <c r="G61" i="26"/>
  <c r="F61" i="26"/>
  <c r="D61" i="26"/>
  <c r="C61" i="26"/>
  <c r="B61" i="26"/>
  <c r="H60" i="26"/>
  <c r="G60" i="26"/>
  <c r="F60" i="26"/>
  <c r="D60" i="26"/>
  <c r="C60" i="26"/>
  <c r="B60" i="26"/>
  <c r="H59" i="26"/>
  <c r="G59" i="26"/>
  <c r="F59" i="26"/>
  <c r="D59" i="26"/>
  <c r="C59" i="26"/>
  <c r="B59" i="26"/>
  <c r="H58" i="26"/>
  <c r="G58" i="26"/>
  <c r="F58" i="26"/>
  <c r="D58" i="26"/>
  <c r="C58" i="26"/>
  <c r="B58" i="26"/>
  <c r="H54" i="26"/>
  <c r="G54" i="26"/>
  <c r="F54" i="26"/>
  <c r="D54" i="26"/>
  <c r="C54" i="26"/>
  <c r="B54" i="26"/>
  <c r="H53" i="26"/>
  <c r="G53" i="26"/>
  <c r="F53" i="26"/>
  <c r="D53" i="26"/>
  <c r="C53" i="26"/>
  <c r="B53" i="26"/>
  <c r="H52" i="26"/>
  <c r="G52" i="26"/>
  <c r="F52" i="26"/>
  <c r="D52" i="26"/>
  <c r="C52" i="26"/>
  <c r="B52" i="26"/>
  <c r="H51" i="26"/>
  <c r="G51" i="26"/>
  <c r="F51" i="26"/>
  <c r="D51" i="26"/>
  <c r="C51" i="26"/>
  <c r="B51" i="26"/>
  <c r="H50" i="26"/>
  <c r="G50" i="26"/>
  <c r="F50" i="26"/>
  <c r="D50" i="26"/>
  <c r="C50" i="26"/>
  <c r="B50" i="26"/>
  <c r="H49" i="26"/>
  <c r="G49" i="26"/>
  <c r="F49" i="26"/>
  <c r="D49" i="26"/>
  <c r="C49" i="26"/>
  <c r="B49" i="26"/>
  <c r="H48" i="26"/>
  <c r="G48" i="26"/>
  <c r="F48" i="26"/>
  <c r="D48" i="26"/>
  <c r="C48" i="26"/>
  <c r="B48" i="26"/>
  <c r="H47" i="26"/>
  <c r="G47" i="26"/>
  <c r="F47" i="26"/>
  <c r="D47" i="26"/>
  <c r="C47" i="26"/>
  <c r="B47" i="26"/>
  <c r="H46" i="26"/>
  <c r="G46" i="26"/>
  <c r="F46" i="26"/>
  <c r="D46" i="26"/>
  <c r="C46" i="26"/>
  <c r="B46" i="26"/>
  <c r="H45" i="26"/>
  <c r="G45" i="26"/>
  <c r="F45" i="26"/>
  <c r="D45" i="26"/>
  <c r="C45" i="26"/>
  <c r="B45" i="26"/>
  <c r="H44" i="26"/>
  <c r="G44" i="26"/>
  <c r="F44" i="26"/>
  <c r="D44" i="26"/>
  <c r="C44" i="26"/>
  <c r="B44" i="26"/>
  <c r="H43" i="26"/>
  <c r="G43" i="26"/>
  <c r="F43" i="26"/>
  <c r="D43" i="26"/>
  <c r="C43" i="26"/>
  <c r="B43" i="26"/>
  <c r="H42" i="26"/>
  <c r="G42" i="26"/>
  <c r="F42" i="26"/>
  <c r="D42" i="26"/>
  <c r="C42" i="26"/>
  <c r="B42" i="26"/>
  <c r="H41" i="26"/>
  <c r="G41" i="26"/>
  <c r="F41" i="26"/>
  <c r="D41" i="26"/>
  <c r="C41" i="26"/>
  <c r="B41" i="26"/>
  <c r="H40" i="26"/>
  <c r="G40" i="26"/>
  <c r="F40" i="26"/>
  <c r="D40" i="26"/>
  <c r="C40" i="26"/>
  <c r="B40" i="26"/>
  <c r="H39" i="26"/>
  <c r="G39" i="26"/>
  <c r="F39" i="26"/>
  <c r="D39" i="26"/>
  <c r="C39" i="26"/>
  <c r="B39" i="26"/>
  <c r="H38" i="26"/>
  <c r="G38" i="26"/>
  <c r="F38" i="26"/>
  <c r="D38" i="26"/>
  <c r="C38" i="26"/>
  <c r="B38" i="26"/>
  <c r="H37" i="26"/>
  <c r="G37" i="26"/>
  <c r="F37" i="26"/>
  <c r="D37" i="26"/>
  <c r="C37" i="26"/>
  <c r="B37" i="26"/>
  <c r="H36" i="26"/>
  <c r="G36" i="26"/>
  <c r="F36" i="26"/>
  <c r="D36" i="26"/>
  <c r="C36" i="26"/>
  <c r="B36" i="26"/>
  <c r="H35" i="26"/>
  <c r="G35" i="26"/>
  <c r="F35" i="26"/>
  <c r="D35" i="26"/>
  <c r="C35" i="26"/>
  <c r="B35" i="26"/>
  <c r="H34" i="26"/>
  <c r="G34" i="26"/>
  <c r="F34" i="26"/>
  <c r="D34" i="26"/>
  <c r="C34" i="26"/>
  <c r="B34" i="26"/>
  <c r="H33" i="26"/>
  <c r="G33" i="26"/>
  <c r="F33" i="26"/>
  <c r="D33" i="26"/>
  <c r="C33" i="26"/>
  <c r="B33" i="26"/>
  <c r="H32" i="26"/>
  <c r="G32" i="26"/>
  <c r="F32" i="26"/>
  <c r="D32" i="26"/>
  <c r="C32" i="26"/>
  <c r="B32" i="26"/>
  <c r="H31" i="26"/>
  <c r="G31" i="26"/>
  <c r="F31" i="26"/>
  <c r="D31" i="26"/>
  <c r="C31" i="26"/>
  <c r="B31" i="26"/>
  <c r="H30" i="26"/>
  <c r="G30" i="26"/>
  <c r="F30" i="26"/>
  <c r="D30" i="26"/>
  <c r="C30" i="26"/>
  <c r="B30" i="26"/>
  <c r="H29" i="26"/>
  <c r="G29" i="26"/>
  <c r="F29" i="26"/>
  <c r="D29" i="26"/>
  <c r="C29" i="26"/>
  <c r="B29" i="26"/>
  <c r="H28" i="26"/>
  <c r="G28" i="26"/>
  <c r="F28" i="26"/>
  <c r="D28" i="26"/>
  <c r="C28" i="26"/>
  <c r="B28" i="26"/>
  <c r="H27" i="26"/>
  <c r="G27" i="26"/>
  <c r="F27" i="26"/>
  <c r="D27" i="26"/>
  <c r="C27" i="26"/>
  <c r="B27" i="26"/>
  <c r="H26" i="26"/>
  <c r="G26" i="26"/>
  <c r="F26" i="26"/>
  <c r="D26" i="26"/>
  <c r="C26" i="26"/>
  <c r="B26" i="26"/>
  <c r="H25" i="26"/>
  <c r="G25" i="26"/>
  <c r="F25" i="26"/>
  <c r="D25" i="26"/>
  <c r="C25" i="26"/>
  <c r="B25" i="26"/>
  <c r="H24" i="26"/>
  <c r="G24" i="26"/>
  <c r="F24" i="26"/>
  <c r="D24" i="26"/>
  <c r="C24" i="26"/>
  <c r="B24" i="26"/>
  <c r="H23" i="26"/>
  <c r="G23" i="26"/>
  <c r="F23" i="26"/>
  <c r="D23" i="26"/>
  <c r="C23" i="26"/>
  <c r="B23" i="26"/>
  <c r="H22" i="26"/>
  <c r="G22" i="26"/>
  <c r="F22" i="26"/>
  <c r="D22" i="26"/>
  <c r="C22" i="26"/>
  <c r="B22" i="26"/>
  <c r="H21" i="26"/>
  <c r="G21" i="26"/>
  <c r="F21" i="26"/>
  <c r="D21" i="26"/>
  <c r="C21" i="26"/>
  <c r="B21" i="26"/>
  <c r="H20" i="26"/>
  <c r="G20" i="26"/>
  <c r="F20" i="26"/>
  <c r="D20" i="26"/>
  <c r="C20" i="26"/>
  <c r="B20" i="26"/>
  <c r="H19" i="26"/>
  <c r="G19" i="26"/>
  <c r="F19" i="26"/>
  <c r="D19" i="26"/>
  <c r="C19" i="26"/>
  <c r="B19" i="26"/>
  <c r="H18" i="26"/>
  <c r="G18" i="26"/>
  <c r="F18" i="26"/>
  <c r="D18" i="26"/>
  <c r="C18" i="26"/>
  <c r="B18" i="26"/>
  <c r="H17" i="26"/>
  <c r="G17" i="26"/>
  <c r="F17" i="26"/>
  <c r="D17" i="26"/>
  <c r="C17" i="26"/>
  <c r="B17" i="26"/>
  <c r="H16" i="26"/>
  <c r="G16" i="26"/>
  <c r="F16" i="26"/>
  <c r="D16" i="26"/>
  <c r="C16" i="26"/>
  <c r="B16" i="26"/>
  <c r="H15" i="26"/>
  <c r="G15" i="26"/>
  <c r="F15" i="26"/>
  <c r="D15" i="26"/>
  <c r="C15" i="26"/>
  <c r="B15" i="26"/>
  <c r="H14" i="26"/>
  <c r="G14" i="26"/>
  <c r="F14" i="26"/>
  <c r="D14" i="26"/>
  <c r="C14" i="26"/>
  <c r="B14" i="26"/>
  <c r="H13" i="26"/>
  <c r="G13" i="26"/>
  <c r="F13" i="26"/>
  <c r="D13" i="26"/>
  <c r="C13" i="26"/>
  <c r="B13" i="26"/>
  <c r="H12" i="26"/>
  <c r="G12" i="26"/>
  <c r="F12" i="26"/>
  <c r="D12" i="26"/>
  <c r="C12" i="26"/>
  <c r="B12" i="26"/>
  <c r="H11" i="26"/>
  <c r="G11" i="26"/>
  <c r="F11" i="26"/>
  <c r="D11" i="26"/>
  <c r="C11" i="26"/>
  <c r="B11" i="26"/>
  <c r="H10" i="26"/>
  <c r="G10" i="26"/>
  <c r="F10" i="26"/>
  <c r="D10" i="26"/>
  <c r="C10" i="26"/>
  <c r="B10" i="26"/>
  <c r="H9" i="26"/>
  <c r="G9" i="26"/>
  <c r="F9" i="26"/>
  <c r="D9" i="26"/>
  <c r="C9" i="26"/>
  <c r="B9" i="26"/>
  <c r="H8" i="26"/>
  <c r="G8" i="26"/>
  <c r="F8" i="26"/>
  <c r="D8" i="26"/>
  <c r="C8" i="26"/>
  <c r="B8" i="26"/>
  <c r="H7" i="26"/>
  <c r="G7" i="26"/>
  <c r="F7" i="26"/>
  <c r="D7" i="26"/>
  <c r="C7" i="26"/>
  <c r="B7" i="26"/>
  <c r="H6" i="26"/>
  <c r="G6" i="26"/>
  <c r="F6" i="26"/>
  <c r="D6" i="26"/>
  <c r="C6" i="26"/>
  <c r="B6" i="26"/>
  <c r="H5" i="26"/>
  <c r="G5" i="26"/>
  <c r="F5" i="26"/>
  <c r="D5" i="26"/>
  <c r="C5" i="26"/>
  <c r="B5" i="26"/>
  <c r="H4" i="26"/>
  <c r="G4" i="26"/>
  <c r="F4" i="26"/>
  <c r="D4" i="26"/>
  <c r="C4" i="26"/>
  <c r="B4" i="26"/>
  <c r="H3" i="26"/>
  <c r="G3" i="26"/>
  <c r="F3" i="26"/>
  <c r="D3" i="26"/>
  <c r="C3" i="26"/>
  <c r="B3" i="26"/>
</calcChain>
</file>

<file path=xl/sharedStrings.xml><?xml version="1.0" encoding="utf-8"?>
<sst xmlns="http://schemas.openxmlformats.org/spreadsheetml/2006/main" count="1363" uniqueCount="215">
  <si>
    <t>编号</t>
  </si>
  <si>
    <t>姓名</t>
  </si>
  <si>
    <t>性别</t>
  </si>
  <si>
    <t>民族</t>
  </si>
  <si>
    <t>毕业学校</t>
  </si>
  <si>
    <t>学历学位</t>
  </si>
  <si>
    <t>毕业时间</t>
  </si>
  <si>
    <t>是否师范类</t>
  </si>
  <si>
    <t>报考岗位</t>
    <phoneticPr fontId="18" type="noConversion"/>
  </si>
  <si>
    <t>备注</t>
    <phoneticPr fontId="18" type="noConversion"/>
  </si>
  <si>
    <t>2017年玉州区公开招聘特岗教师进入面试人选名单</t>
    <phoneticPr fontId="18" type="noConversion"/>
  </si>
  <si>
    <t>小学语文A</t>
    <phoneticPr fontId="18" type="noConversion"/>
  </si>
  <si>
    <t>小学语文B</t>
    <phoneticPr fontId="18" type="noConversion"/>
  </si>
  <si>
    <t>小学语文C</t>
    <phoneticPr fontId="18" type="noConversion"/>
  </si>
  <si>
    <t>小学语文D</t>
    <phoneticPr fontId="18" type="noConversion"/>
  </si>
  <si>
    <t>小学数学A</t>
    <phoneticPr fontId="18" type="noConversion"/>
  </si>
  <si>
    <t>小学数学B</t>
    <phoneticPr fontId="18" type="noConversion"/>
  </si>
  <si>
    <t>小学数学C</t>
    <phoneticPr fontId="18" type="noConversion"/>
  </si>
  <si>
    <t>小学英语A</t>
    <phoneticPr fontId="18" type="noConversion"/>
  </si>
  <si>
    <t>小学英语B</t>
    <phoneticPr fontId="18" type="noConversion"/>
  </si>
  <si>
    <t>小学体育</t>
    <phoneticPr fontId="18" type="noConversion"/>
  </si>
  <si>
    <t>小学音乐</t>
    <phoneticPr fontId="18" type="noConversion"/>
  </si>
  <si>
    <t>小学信息技术</t>
    <phoneticPr fontId="18" type="noConversion"/>
  </si>
  <si>
    <t>初中语文</t>
    <phoneticPr fontId="18" type="noConversion"/>
  </si>
  <si>
    <t>初中数学</t>
    <phoneticPr fontId="18" type="noConversion"/>
  </si>
  <si>
    <t>初中英语</t>
    <phoneticPr fontId="18" type="noConversion"/>
  </si>
  <si>
    <t>初中历史</t>
    <phoneticPr fontId="18" type="noConversion"/>
  </si>
  <si>
    <t>初中地理</t>
    <phoneticPr fontId="18" type="noConversion"/>
  </si>
  <si>
    <t>初中生物</t>
    <phoneticPr fontId="18" type="noConversion"/>
  </si>
  <si>
    <t>初中物理</t>
    <phoneticPr fontId="18" type="noConversion"/>
  </si>
  <si>
    <t>初中化学</t>
    <phoneticPr fontId="18" type="noConversion"/>
  </si>
  <si>
    <t>初中体育</t>
    <phoneticPr fontId="18" type="noConversion"/>
  </si>
  <si>
    <t>初中音乐</t>
    <phoneticPr fontId="18" type="noConversion"/>
  </si>
  <si>
    <t>初中美术</t>
    <phoneticPr fontId="18" type="noConversion"/>
  </si>
  <si>
    <t>初中政治</t>
    <phoneticPr fontId="18" type="noConversion"/>
  </si>
  <si>
    <t>汉语</t>
    <phoneticPr fontId="18" type="noConversion"/>
  </si>
  <si>
    <t>汉语言文学</t>
    <phoneticPr fontId="18" type="noConversion"/>
  </si>
  <si>
    <t>小学教育</t>
    <phoneticPr fontId="18" type="noConversion"/>
  </si>
  <si>
    <t>应用越南语</t>
    <phoneticPr fontId="18" type="noConversion"/>
  </si>
  <si>
    <t>学前教育</t>
    <phoneticPr fontId="18" type="noConversion"/>
  </si>
  <si>
    <t>初等教育</t>
    <phoneticPr fontId="18" type="noConversion"/>
  </si>
  <si>
    <t>公共事业管理</t>
    <phoneticPr fontId="18" type="noConversion"/>
  </si>
  <si>
    <t>初等教育文科方向</t>
    <phoneticPr fontId="18" type="noConversion"/>
  </si>
  <si>
    <t>小学教育语文方向</t>
    <phoneticPr fontId="18" type="noConversion"/>
  </si>
  <si>
    <t>国际经济与贸易</t>
    <phoneticPr fontId="18" type="noConversion"/>
  </si>
  <si>
    <t>语文教育</t>
    <phoneticPr fontId="18" type="noConversion"/>
  </si>
  <si>
    <t>综合文科教育</t>
    <phoneticPr fontId="18" type="noConversion"/>
  </si>
  <si>
    <t>播音与主持艺术空中乘务方向</t>
    <phoneticPr fontId="18" type="noConversion"/>
  </si>
  <si>
    <t>网络工程</t>
    <phoneticPr fontId="18" type="noConversion"/>
  </si>
  <si>
    <t>汉语国际教育</t>
    <phoneticPr fontId="18" type="noConversion"/>
  </si>
  <si>
    <t>小学教育中文方向</t>
    <phoneticPr fontId="18" type="noConversion"/>
  </si>
  <si>
    <t>广告学</t>
    <phoneticPr fontId="18" type="noConversion"/>
  </si>
  <si>
    <t>初等教育</t>
    <phoneticPr fontId="18" type="noConversion"/>
  </si>
  <si>
    <t>汉语言文学现代文秘方向</t>
    <phoneticPr fontId="18" type="noConversion"/>
  </si>
  <si>
    <t>思想政治教育</t>
    <phoneticPr fontId="18" type="noConversion"/>
  </si>
  <si>
    <t>旅游管理</t>
    <phoneticPr fontId="18" type="noConversion"/>
  </si>
  <si>
    <t>语文教育</t>
    <phoneticPr fontId="18" type="noConversion"/>
  </si>
  <si>
    <t>学前教育</t>
    <phoneticPr fontId="18" type="noConversion"/>
  </si>
  <si>
    <t>汉语言文学</t>
    <phoneticPr fontId="18" type="noConversion"/>
  </si>
  <si>
    <t>汉语言文学专业</t>
    <phoneticPr fontId="18" type="noConversion"/>
  </si>
  <si>
    <t>公共事业管理</t>
    <phoneticPr fontId="18" type="noConversion"/>
  </si>
  <si>
    <t>新闻学</t>
    <phoneticPr fontId="18" type="noConversion"/>
  </si>
  <si>
    <t>小学教育</t>
    <phoneticPr fontId="18" type="noConversion"/>
  </si>
  <si>
    <t>播音与主持艺术专业</t>
    <phoneticPr fontId="18" type="noConversion"/>
  </si>
  <si>
    <t>市场营销</t>
    <phoneticPr fontId="18" type="noConversion"/>
  </si>
  <si>
    <t>小学教育文科</t>
    <phoneticPr fontId="18" type="noConversion"/>
  </si>
  <si>
    <t>法学</t>
    <phoneticPr fontId="18" type="noConversion"/>
  </si>
  <si>
    <t>秘书学</t>
    <phoneticPr fontId="18" type="noConversion"/>
  </si>
  <si>
    <t>汉语言文学涉外文秘</t>
    <phoneticPr fontId="18" type="noConversion"/>
  </si>
  <si>
    <t>秘书学</t>
    <phoneticPr fontId="18" type="noConversion"/>
  </si>
  <si>
    <t>财务管理</t>
    <phoneticPr fontId="18" type="noConversion"/>
  </si>
  <si>
    <t>汉语</t>
    <phoneticPr fontId="18" type="noConversion"/>
  </si>
  <si>
    <t>现代教育技术</t>
    <phoneticPr fontId="18" type="noConversion"/>
  </si>
  <si>
    <t>汉语</t>
    <phoneticPr fontId="18" type="noConversion"/>
  </si>
  <si>
    <t>教育学小学教育</t>
    <phoneticPr fontId="18" type="noConversion"/>
  </si>
  <si>
    <t>小学教育语文教育方向</t>
    <phoneticPr fontId="18" type="noConversion"/>
  </si>
  <si>
    <t>思想政治教育</t>
    <phoneticPr fontId="18" type="noConversion"/>
  </si>
  <si>
    <t>初等教育中文与社会方向</t>
    <phoneticPr fontId="18" type="noConversion"/>
  </si>
  <si>
    <t>小学教育语文教育方向</t>
    <phoneticPr fontId="18" type="noConversion"/>
  </si>
  <si>
    <t>汉语言文学现代文秘方向</t>
    <phoneticPr fontId="18" type="noConversion"/>
  </si>
  <si>
    <t>日语</t>
    <phoneticPr fontId="18" type="noConversion"/>
  </si>
  <si>
    <t>汉语言文学</t>
    <phoneticPr fontId="18" type="noConversion"/>
  </si>
  <si>
    <t>汉语言文学专业新闻与现代传媒方向</t>
    <phoneticPr fontId="18" type="noConversion"/>
  </si>
  <si>
    <t>信息与计算科学</t>
    <phoneticPr fontId="18" type="noConversion"/>
  </si>
  <si>
    <t>数学教育</t>
    <phoneticPr fontId="18" type="noConversion"/>
  </si>
  <si>
    <t>会计</t>
    <phoneticPr fontId="18" type="noConversion"/>
  </si>
  <si>
    <t>小学教育理科方向</t>
    <phoneticPr fontId="18" type="noConversion"/>
  </si>
  <si>
    <t>教育学</t>
    <phoneticPr fontId="18" type="noConversion"/>
  </si>
  <si>
    <t>数学与应用数学</t>
    <phoneticPr fontId="18" type="noConversion"/>
  </si>
  <si>
    <t>会计学</t>
    <phoneticPr fontId="18" type="noConversion"/>
  </si>
  <si>
    <t>教育技术学</t>
    <phoneticPr fontId="18" type="noConversion"/>
  </si>
  <si>
    <t>数学与应用数学</t>
    <phoneticPr fontId="18" type="noConversion"/>
  </si>
  <si>
    <t>计算机科学与工程学院软件工程</t>
    <phoneticPr fontId="18" type="noConversion"/>
  </si>
  <si>
    <t>工商管理</t>
    <phoneticPr fontId="18" type="noConversion"/>
  </si>
  <si>
    <t>数学与应用数学</t>
    <phoneticPr fontId="18" type="noConversion"/>
  </si>
  <si>
    <t>人力资源管理</t>
    <phoneticPr fontId="18" type="noConversion"/>
  </si>
  <si>
    <t>小学教育专业</t>
    <phoneticPr fontId="18" type="noConversion"/>
  </si>
  <si>
    <t>数学</t>
    <phoneticPr fontId="18" type="noConversion"/>
  </si>
  <si>
    <t>物理教育</t>
    <phoneticPr fontId="18" type="noConversion"/>
  </si>
  <si>
    <t>数学与应用数学</t>
    <phoneticPr fontId="18" type="noConversion"/>
  </si>
  <si>
    <t>机械工程</t>
    <phoneticPr fontId="18" type="noConversion"/>
  </si>
  <si>
    <t>资源环境与城乡规划管理</t>
    <phoneticPr fontId="18" type="noConversion"/>
  </si>
  <si>
    <t>计算机科学与技术</t>
    <phoneticPr fontId="18" type="noConversion"/>
  </si>
  <si>
    <t>教育管理</t>
    <phoneticPr fontId="18" type="noConversion"/>
  </si>
  <si>
    <t>数学教育</t>
    <phoneticPr fontId="18" type="noConversion"/>
  </si>
  <si>
    <t>工业工程</t>
    <phoneticPr fontId="18" type="noConversion"/>
  </si>
  <si>
    <t>食品科学与工程</t>
    <phoneticPr fontId="18" type="noConversion"/>
  </si>
  <si>
    <t>软件工程</t>
    <phoneticPr fontId="18" type="noConversion"/>
  </si>
  <si>
    <t>数字与应用数学</t>
    <phoneticPr fontId="18" type="noConversion"/>
  </si>
  <si>
    <t>国际经济与贸易</t>
    <phoneticPr fontId="18" type="noConversion"/>
  </si>
  <si>
    <t>房地产开发与管理</t>
    <phoneticPr fontId="18" type="noConversion"/>
  </si>
  <si>
    <t>旅游管理与服务教育</t>
    <phoneticPr fontId="18" type="noConversion"/>
  </si>
  <si>
    <t>金融学</t>
    <phoneticPr fontId="18" type="noConversion"/>
  </si>
  <si>
    <t>数学教育</t>
    <phoneticPr fontId="18" type="noConversion"/>
  </si>
  <si>
    <t>数学</t>
    <phoneticPr fontId="18" type="noConversion"/>
  </si>
  <si>
    <t>自动化</t>
    <phoneticPr fontId="18" type="noConversion"/>
  </si>
  <si>
    <t>教育数学与科学方向</t>
    <phoneticPr fontId="18" type="noConversion"/>
  </si>
  <si>
    <t>综合理科教育</t>
    <phoneticPr fontId="18" type="noConversion"/>
  </si>
  <si>
    <t>市场营销</t>
    <phoneticPr fontId="18" type="noConversion"/>
  </si>
  <si>
    <t>数学与应用数学</t>
    <phoneticPr fontId="18" type="noConversion"/>
  </si>
  <si>
    <t>应用化学</t>
    <phoneticPr fontId="18" type="noConversion"/>
  </si>
  <si>
    <t>综合理科教育</t>
    <phoneticPr fontId="18" type="noConversion"/>
  </si>
  <si>
    <t>信息与计算科学</t>
    <phoneticPr fontId="18" type="noConversion"/>
  </si>
  <si>
    <t>小学教育数学方向</t>
    <phoneticPr fontId="18" type="noConversion"/>
  </si>
  <si>
    <t>小学教育英语方向</t>
    <phoneticPr fontId="18" type="noConversion"/>
  </si>
  <si>
    <t>英语</t>
    <phoneticPr fontId="18" type="noConversion"/>
  </si>
  <si>
    <t>英语教育</t>
    <phoneticPr fontId="18" type="noConversion"/>
  </si>
  <si>
    <t>商务英语</t>
    <phoneticPr fontId="18" type="noConversion"/>
  </si>
  <si>
    <t>英语教育</t>
    <phoneticPr fontId="18" type="noConversion"/>
  </si>
  <si>
    <t>初等教育英语方向</t>
    <phoneticPr fontId="18" type="noConversion"/>
  </si>
  <si>
    <t>小学教育英语方向</t>
    <phoneticPr fontId="18" type="noConversion"/>
  </si>
  <si>
    <t>小学教育英语方向</t>
    <phoneticPr fontId="18" type="noConversion"/>
  </si>
  <si>
    <t>应用英语</t>
    <phoneticPr fontId="18" type="noConversion"/>
  </si>
  <si>
    <t>小学教育英语教育</t>
    <phoneticPr fontId="18" type="noConversion"/>
  </si>
  <si>
    <t>英语</t>
    <phoneticPr fontId="18" type="noConversion"/>
  </si>
  <si>
    <t>英语</t>
    <phoneticPr fontId="18" type="noConversion"/>
  </si>
  <si>
    <t>体育教育</t>
    <phoneticPr fontId="18" type="noConversion"/>
  </si>
  <si>
    <t>体育教育</t>
    <phoneticPr fontId="18" type="noConversion"/>
  </si>
  <si>
    <t>院运动康复与健康</t>
    <phoneticPr fontId="18" type="noConversion"/>
  </si>
  <si>
    <t>社会体育指导与管理</t>
    <phoneticPr fontId="18" type="noConversion"/>
  </si>
  <si>
    <t>音乐学</t>
    <phoneticPr fontId="18" type="noConversion"/>
  </si>
  <si>
    <t>音乐教育</t>
    <phoneticPr fontId="18" type="noConversion"/>
  </si>
  <si>
    <t>舞蹈学</t>
    <phoneticPr fontId="18" type="noConversion"/>
  </si>
  <si>
    <t>音乐学</t>
    <phoneticPr fontId="18" type="noConversion"/>
  </si>
  <si>
    <t>音乐表演</t>
    <phoneticPr fontId="18" type="noConversion"/>
  </si>
  <si>
    <t>教育技术学</t>
    <phoneticPr fontId="18" type="noConversion"/>
  </si>
  <si>
    <t>自动化</t>
    <phoneticPr fontId="18" type="noConversion"/>
  </si>
  <si>
    <t>通信工程</t>
    <phoneticPr fontId="18" type="noConversion"/>
  </si>
  <si>
    <t>计算机科学与技术</t>
    <phoneticPr fontId="18" type="noConversion"/>
  </si>
  <si>
    <t>计算机科学与技术"</t>
    <phoneticPr fontId="18" type="noConversion"/>
  </si>
  <si>
    <t>文秘教育</t>
    <phoneticPr fontId="18" type="noConversion"/>
  </si>
  <si>
    <t>汉语言文学专业</t>
    <phoneticPr fontId="18" type="noConversion"/>
  </si>
  <si>
    <t>对外汉语</t>
    <phoneticPr fontId="18" type="noConversion"/>
  </si>
  <si>
    <t>数学与应用数学</t>
    <phoneticPr fontId="18" type="noConversion"/>
  </si>
  <si>
    <t>旅游文化学院英语</t>
    <phoneticPr fontId="18" type="noConversion"/>
  </si>
  <si>
    <t>外国语言学及应用语言学</t>
    <phoneticPr fontId="18" type="noConversion"/>
  </si>
  <si>
    <t>应用英语</t>
    <phoneticPr fontId="18" type="noConversion"/>
  </si>
  <si>
    <t>历史学</t>
    <phoneticPr fontId="18" type="noConversion"/>
  </si>
  <si>
    <t>历史学</t>
    <phoneticPr fontId="18" type="noConversion"/>
  </si>
  <si>
    <t>地理科学</t>
    <phoneticPr fontId="18" type="noConversion"/>
  </si>
  <si>
    <t>人文教育</t>
    <phoneticPr fontId="18" type="noConversion"/>
  </si>
  <si>
    <t>环境科学</t>
    <phoneticPr fontId="18" type="noConversion"/>
  </si>
  <si>
    <t>地理教育</t>
    <phoneticPr fontId="18" type="noConversion"/>
  </si>
  <si>
    <t>生物技术</t>
    <phoneticPr fontId="18" type="noConversion"/>
  </si>
  <si>
    <t>生物科学</t>
    <phoneticPr fontId="18" type="noConversion"/>
  </si>
  <si>
    <t>物理学</t>
    <phoneticPr fontId="18" type="noConversion"/>
  </si>
  <si>
    <t>物理学</t>
    <phoneticPr fontId="18" type="noConversion"/>
  </si>
  <si>
    <t>科学教育</t>
    <phoneticPr fontId="18" type="noConversion"/>
  </si>
  <si>
    <t>电气工程及其自动化</t>
    <phoneticPr fontId="18" type="noConversion"/>
  </si>
  <si>
    <t>电子信息工程</t>
    <phoneticPr fontId="18" type="noConversion"/>
  </si>
  <si>
    <t>药物制剂</t>
    <phoneticPr fontId="18" type="noConversion"/>
  </si>
  <si>
    <t>大学化学</t>
    <phoneticPr fontId="18" type="noConversion"/>
  </si>
  <si>
    <t>化学教育</t>
    <phoneticPr fontId="18" type="noConversion"/>
  </si>
  <si>
    <t>化学</t>
    <phoneticPr fontId="18" type="noConversion"/>
  </si>
  <si>
    <t>化学教育</t>
    <phoneticPr fontId="18" type="noConversion"/>
  </si>
  <si>
    <t>材料化学</t>
    <phoneticPr fontId="18" type="noConversion"/>
  </si>
  <si>
    <t>化学</t>
    <phoneticPr fontId="18" type="noConversion"/>
  </si>
  <si>
    <t>美术教育</t>
    <phoneticPr fontId="18" type="noConversion"/>
  </si>
  <si>
    <t>美术学</t>
    <phoneticPr fontId="18" type="noConversion"/>
  </si>
  <si>
    <t>美术学</t>
    <phoneticPr fontId="18" type="noConversion"/>
  </si>
  <si>
    <t>艺术设计</t>
    <phoneticPr fontId="18" type="noConversion"/>
  </si>
  <si>
    <t>艺术设计</t>
    <phoneticPr fontId="18" type="noConversion"/>
  </si>
  <si>
    <t>视觉传达</t>
    <phoneticPr fontId="18" type="noConversion"/>
  </si>
  <si>
    <t>绘画版画</t>
    <phoneticPr fontId="18" type="noConversion"/>
  </si>
  <si>
    <t>环境设计</t>
    <phoneticPr fontId="18" type="noConversion"/>
  </si>
  <si>
    <t>服装设计与工程</t>
    <phoneticPr fontId="18" type="noConversion"/>
  </si>
  <si>
    <t>中国画</t>
    <phoneticPr fontId="18" type="noConversion"/>
  </si>
  <si>
    <t>艺术系美术学</t>
    <phoneticPr fontId="18" type="noConversion"/>
  </si>
  <si>
    <t>思想政治教育</t>
    <phoneticPr fontId="18" type="noConversion"/>
  </si>
  <si>
    <t>公共事业管理</t>
    <phoneticPr fontId="18" type="noConversion"/>
  </si>
  <si>
    <t>应用心理学</t>
    <phoneticPr fontId="18" type="noConversion"/>
  </si>
  <si>
    <t>学前教育</t>
    <phoneticPr fontId="18" type="noConversion"/>
  </si>
  <si>
    <t>美术学</t>
    <phoneticPr fontId="18" type="noConversion"/>
  </si>
  <si>
    <t>美术教育</t>
    <phoneticPr fontId="18" type="noConversion"/>
  </si>
  <si>
    <t>艺术设计</t>
    <phoneticPr fontId="18" type="noConversion"/>
  </si>
  <si>
    <t>环境艺术设计</t>
    <phoneticPr fontId="18" type="noConversion"/>
  </si>
  <si>
    <t>视觉传达平面设计</t>
    <phoneticPr fontId="18" type="noConversion"/>
  </si>
  <si>
    <t>雕塑</t>
    <phoneticPr fontId="18" type="noConversion"/>
  </si>
  <si>
    <t>工业设计</t>
    <phoneticPr fontId="18" type="noConversion"/>
  </si>
  <si>
    <t>环境设计</t>
    <phoneticPr fontId="18" type="noConversion"/>
  </si>
  <si>
    <t>视觉传达设计</t>
    <phoneticPr fontId="18" type="noConversion"/>
  </si>
  <si>
    <t>绘画</t>
    <phoneticPr fontId="18" type="noConversion"/>
  </si>
  <si>
    <t>美术绘画</t>
    <phoneticPr fontId="18" type="noConversion"/>
  </si>
  <si>
    <t>美术学</t>
    <phoneticPr fontId="18" type="noConversion"/>
  </si>
  <si>
    <t>美术史论</t>
    <phoneticPr fontId="18" type="noConversion"/>
  </si>
  <si>
    <t>美术教育学</t>
    <phoneticPr fontId="18" type="noConversion"/>
  </si>
  <si>
    <t>小学美术</t>
    <phoneticPr fontId="18" type="noConversion"/>
  </si>
  <si>
    <t>汉族</t>
    <phoneticPr fontId="18" type="noConversion"/>
  </si>
  <si>
    <t>李丹瑜</t>
    <phoneticPr fontId="18" type="noConversion"/>
  </si>
  <si>
    <t xml:space="preserve">女        </t>
    <phoneticPr fontId="18" type="noConversion"/>
  </si>
  <si>
    <t>艺术设计</t>
    <phoneticPr fontId="18" type="noConversion"/>
  </si>
  <si>
    <t>本科学士</t>
    <phoneticPr fontId="18" type="noConversion"/>
  </si>
  <si>
    <t>2014.06.01</t>
    <phoneticPr fontId="18" type="noConversion"/>
  </si>
  <si>
    <t>不是</t>
    <phoneticPr fontId="18" type="noConversion"/>
  </si>
  <si>
    <t>小学数学B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</si>
</sst>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name val="宋体"/>
      <family val="2"/>
      <charset val="134"/>
      <scheme val="minor"/>
    </font>
    <font>
      <sz val="20"/>
      <color theme="1"/>
      <name val="宋体"/>
      <family val="2"/>
      <charset val="134"/>
      <scheme val="minor"/>
    </font>
    <font>
      <sz val="20"/>
      <color theme="1"/>
      <name val="宋体"/>
      <family val="3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0" xfId="0" applyBorder="1">
      <alignment vertical="center"/>
    </xf>
    <xf numFmtId="0" fontId="0" fillId="0" borderId="10" xfId="0" applyBorder="1" applyAlignment="1">
      <alignment vertical="center" wrapText="1"/>
    </xf>
    <xf numFmtId="0" fontId="19" fillId="0" borderId="10" xfId="0" applyFont="1" applyBorder="1" applyAlignment="1">
      <alignment horizontal="center" vertical="center"/>
    </xf>
    <xf numFmtId="0" fontId="19" fillId="0" borderId="10" xfId="0" applyFont="1" applyBorder="1">
      <alignment vertical="center"/>
    </xf>
    <xf numFmtId="0" fontId="19" fillId="0" borderId="10" xfId="0" applyFont="1" applyBorder="1" applyAlignment="1">
      <alignment vertical="center" wrapText="1"/>
    </xf>
    <xf numFmtId="0" fontId="0" fillId="0" borderId="10" xfId="0" applyFont="1" applyBorder="1" applyAlignment="1">
      <alignment horizontal="center" vertical="center"/>
    </xf>
    <xf numFmtId="0" fontId="0" fillId="0" borderId="10" xfId="0" applyFont="1" applyBorder="1">
      <alignment vertical="center"/>
    </xf>
    <xf numFmtId="0" fontId="0" fillId="0" borderId="10" xfId="0" applyFont="1" applyBorder="1" applyAlignment="1">
      <alignment vertical="center" wrapText="1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5"/>
  <sheetViews>
    <sheetView tabSelected="1" zoomScaleNormal="100" workbookViewId="0">
      <selection activeCell="O6" sqref="O6"/>
    </sheetView>
  </sheetViews>
  <sheetFormatPr defaultRowHeight="24.95" customHeight="1"/>
  <cols>
    <col min="1" max="1" width="4.5" style="1" customWidth="1"/>
    <col min="2" max="2" width="7.5" customWidth="1"/>
    <col min="3" max="3" width="4.125" customWidth="1"/>
    <col min="4" max="4" width="5.75" customWidth="1"/>
    <col min="5" max="5" width="12.375" customWidth="1"/>
    <col min="6" max="6" width="10.125" customWidth="1"/>
    <col min="7" max="7" width="10.75" customWidth="1"/>
    <col min="8" max="8" width="5.625" style="1" customWidth="1"/>
    <col min="9" max="9" width="11.625" style="1" customWidth="1"/>
    <col min="10" max="10" width="8.5" style="1" customWidth="1"/>
  </cols>
  <sheetData>
    <row r="1" spans="1:10" ht="47.25" customHeight="1">
      <c r="A1" s="12" t="s">
        <v>10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s="1" customFormat="1" ht="42" customHeight="1">
      <c r="A2" s="2" t="s">
        <v>0</v>
      </c>
      <c r="B2" s="2" t="s">
        <v>1</v>
      </c>
      <c r="C2" s="2" t="s">
        <v>2</v>
      </c>
      <c r="D2" s="2" t="s">
        <v>3</v>
      </c>
      <c r="E2" s="3" t="s">
        <v>4</v>
      </c>
      <c r="F2" s="2" t="s">
        <v>5</v>
      </c>
      <c r="G2" s="2" t="s">
        <v>6</v>
      </c>
      <c r="H2" s="3" t="s">
        <v>7</v>
      </c>
      <c r="I2" s="2" t="s">
        <v>8</v>
      </c>
      <c r="J2" s="2" t="s">
        <v>9</v>
      </c>
    </row>
    <row r="3" spans="1:10" ht="26.1" customHeight="1">
      <c r="A3" s="2">
        <v>1</v>
      </c>
      <c r="B3" s="4" t="str">
        <f>"张力尹"</f>
        <v>张力尹</v>
      </c>
      <c r="C3" s="4" t="str">
        <f>"女        "</f>
        <v xml:space="preserve">女        </v>
      </c>
      <c r="D3" s="4" t="str">
        <f t="shared" ref="D3:D61" si="0">"汉族"</f>
        <v>汉族</v>
      </c>
      <c r="E3" s="5" t="s">
        <v>35</v>
      </c>
      <c r="F3" s="4" t="str">
        <f>"专科无学位"</f>
        <v>专科无学位</v>
      </c>
      <c r="G3" s="4" t="str">
        <f>"2017.06.01"</f>
        <v>2017.06.01</v>
      </c>
      <c r="H3" s="2" t="str">
        <f>"是"</f>
        <v>是</v>
      </c>
      <c r="I3" s="2" t="s">
        <v>11</v>
      </c>
      <c r="J3" s="2"/>
    </row>
    <row r="4" spans="1:10" ht="26.1" customHeight="1">
      <c r="A4" s="2">
        <v>2</v>
      </c>
      <c r="B4" s="4" t="str">
        <f>"胡荣华"</f>
        <v>胡荣华</v>
      </c>
      <c r="C4" s="4" t="str">
        <f>"男        "</f>
        <v xml:space="preserve">男        </v>
      </c>
      <c r="D4" s="4" t="str">
        <f t="shared" si="0"/>
        <v>汉族</v>
      </c>
      <c r="E4" s="5" t="s">
        <v>36</v>
      </c>
      <c r="F4" s="4" t="str">
        <f>"本科学士"</f>
        <v>本科学士</v>
      </c>
      <c r="G4" s="4" t="str">
        <f>"2015.06.01"</f>
        <v>2015.06.01</v>
      </c>
      <c r="H4" s="2" t="str">
        <f>"是"</f>
        <v>是</v>
      </c>
      <c r="I4" s="2" t="s">
        <v>11</v>
      </c>
      <c r="J4" s="2"/>
    </row>
    <row r="5" spans="1:10" ht="26.1" customHeight="1">
      <c r="A5" s="2">
        <v>3</v>
      </c>
      <c r="B5" s="4" t="str">
        <f>"朱书欣"</f>
        <v>朱书欣</v>
      </c>
      <c r="C5" s="4" t="str">
        <f t="shared" ref="C5:C22" si="1">"女        "</f>
        <v xml:space="preserve">女        </v>
      </c>
      <c r="D5" s="4" t="str">
        <f t="shared" si="0"/>
        <v>汉族</v>
      </c>
      <c r="E5" s="5" t="s">
        <v>37</v>
      </c>
      <c r="F5" s="4" t="str">
        <f>"本科学士"</f>
        <v>本科学士</v>
      </c>
      <c r="G5" s="4" t="str">
        <f>"2017.06.01"</f>
        <v>2017.06.01</v>
      </c>
      <c r="H5" s="2" t="str">
        <f>"是"</f>
        <v>是</v>
      </c>
      <c r="I5" s="2" t="s">
        <v>11</v>
      </c>
      <c r="J5" s="2"/>
    </row>
    <row r="6" spans="1:10" ht="26.1" customHeight="1">
      <c r="A6" s="2">
        <v>4</v>
      </c>
      <c r="B6" s="4" t="str">
        <f>"陈珊珊"</f>
        <v>陈珊珊</v>
      </c>
      <c r="C6" s="4" t="str">
        <f t="shared" si="1"/>
        <v xml:space="preserve">女        </v>
      </c>
      <c r="D6" s="4" t="str">
        <f t="shared" si="0"/>
        <v>汉族</v>
      </c>
      <c r="E6" s="5" t="s">
        <v>37</v>
      </c>
      <c r="F6" s="4" t="str">
        <f>"本科学士"</f>
        <v>本科学士</v>
      </c>
      <c r="G6" s="4" t="str">
        <f>"2016.06.01"</f>
        <v>2016.06.01</v>
      </c>
      <c r="H6" s="2" t="str">
        <f>"是"</f>
        <v>是</v>
      </c>
      <c r="I6" s="2" t="s">
        <v>11</v>
      </c>
      <c r="J6" s="2"/>
    </row>
    <row r="7" spans="1:10" ht="26.1" customHeight="1">
      <c r="A7" s="2">
        <v>5</v>
      </c>
      <c r="B7" s="4" t="str">
        <f>"杨雁"</f>
        <v>杨雁</v>
      </c>
      <c r="C7" s="4" t="str">
        <f t="shared" si="1"/>
        <v xml:space="preserve">女        </v>
      </c>
      <c r="D7" s="4" t="str">
        <f t="shared" si="0"/>
        <v>汉族</v>
      </c>
      <c r="E7" s="5" t="s">
        <v>38</v>
      </c>
      <c r="F7" s="4" t="str">
        <f>"本科学士"</f>
        <v>本科学士</v>
      </c>
      <c r="G7" s="4" t="str">
        <f>"2013.07.01"</f>
        <v>2013.07.01</v>
      </c>
      <c r="H7" s="2" t="str">
        <f>"不是"</f>
        <v>不是</v>
      </c>
      <c r="I7" s="2" t="s">
        <v>11</v>
      </c>
      <c r="J7" s="2"/>
    </row>
    <row r="8" spans="1:10" ht="26.1" customHeight="1">
      <c r="A8" s="2">
        <v>6</v>
      </c>
      <c r="B8" s="4" t="str">
        <f>"朱嫚"</f>
        <v>朱嫚</v>
      </c>
      <c r="C8" s="4" t="str">
        <f t="shared" si="1"/>
        <v xml:space="preserve">女        </v>
      </c>
      <c r="D8" s="4" t="str">
        <f t="shared" si="0"/>
        <v>汉族</v>
      </c>
      <c r="E8" s="5" t="s">
        <v>39</v>
      </c>
      <c r="F8" s="4" t="str">
        <f>"本科学士"</f>
        <v>本科学士</v>
      </c>
      <c r="G8" s="4" t="str">
        <f>"2017.06.01"</f>
        <v>2017.06.01</v>
      </c>
      <c r="H8" s="2" t="str">
        <f>"是"</f>
        <v>是</v>
      </c>
      <c r="I8" s="2" t="s">
        <v>11</v>
      </c>
      <c r="J8" s="2"/>
    </row>
    <row r="9" spans="1:10" ht="26.1" customHeight="1">
      <c r="A9" s="2">
        <v>7</v>
      </c>
      <c r="B9" s="4" t="str">
        <f>"罗羽珊"</f>
        <v>罗羽珊</v>
      </c>
      <c r="C9" s="4" t="str">
        <f t="shared" si="1"/>
        <v xml:space="preserve">女        </v>
      </c>
      <c r="D9" s="4" t="str">
        <f t="shared" si="0"/>
        <v>汉族</v>
      </c>
      <c r="E9" s="5" t="s">
        <v>40</v>
      </c>
      <c r="F9" s="4" t="str">
        <f>"专科无学位"</f>
        <v>专科无学位</v>
      </c>
      <c r="G9" s="4" t="str">
        <f>"2017.06.01"</f>
        <v>2017.06.01</v>
      </c>
      <c r="H9" s="2" t="str">
        <f>"是"</f>
        <v>是</v>
      </c>
      <c r="I9" s="2" t="s">
        <v>11</v>
      </c>
      <c r="J9" s="2"/>
    </row>
    <row r="10" spans="1:10" ht="26.1" customHeight="1">
      <c r="A10" s="2">
        <v>8</v>
      </c>
      <c r="B10" s="4" t="str">
        <f>"王露"</f>
        <v>王露</v>
      </c>
      <c r="C10" s="4" t="str">
        <f t="shared" si="1"/>
        <v xml:space="preserve">女        </v>
      </c>
      <c r="D10" s="4" t="str">
        <f t="shared" si="0"/>
        <v>汉族</v>
      </c>
      <c r="E10" s="5" t="s">
        <v>39</v>
      </c>
      <c r="F10" s="4" t="str">
        <f>"专科无学位"</f>
        <v>专科无学位</v>
      </c>
      <c r="G10" s="4" t="str">
        <f>"2017.06.01"</f>
        <v>2017.06.01</v>
      </c>
      <c r="H10" s="2" t="str">
        <f>"是"</f>
        <v>是</v>
      </c>
      <c r="I10" s="2" t="s">
        <v>11</v>
      </c>
      <c r="J10" s="2"/>
    </row>
    <row r="11" spans="1:10" ht="26.1" customHeight="1">
      <c r="A11" s="2">
        <v>9</v>
      </c>
      <c r="B11" s="4" t="str">
        <f>"陈亭妆"</f>
        <v>陈亭妆</v>
      </c>
      <c r="C11" s="4" t="str">
        <f t="shared" si="1"/>
        <v xml:space="preserve">女        </v>
      </c>
      <c r="D11" s="4" t="str">
        <f t="shared" si="0"/>
        <v>汉族</v>
      </c>
      <c r="E11" s="5" t="s">
        <v>41</v>
      </c>
      <c r="F11" s="4" t="str">
        <f>"本科学士"</f>
        <v>本科学士</v>
      </c>
      <c r="G11" s="4" t="str">
        <f>"2017.06.01"</f>
        <v>2017.06.01</v>
      </c>
      <c r="H11" s="2" t="str">
        <f>"不是"</f>
        <v>不是</v>
      </c>
      <c r="I11" s="2" t="s">
        <v>11</v>
      </c>
      <c r="J11" s="2"/>
    </row>
    <row r="12" spans="1:10" ht="26.1" customHeight="1">
      <c r="A12" s="2">
        <v>10</v>
      </c>
      <c r="B12" s="4" t="str">
        <f>"卢品静"</f>
        <v>卢品静</v>
      </c>
      <c r="C12" s="4" t="str">
        <f t="shared" si="1"/>
        <v xml:space="preserve">女        </v>
      </c>
      <c r="D12" s="4" t="str">
        <f t="shared" si="0"/>
        <v>汉族</v>
      </c>
      <c r="E12" s="5" t="s">
        <v>42</v>
      </c>
      <c r="F12" s="4" t="str">
        <f>"专科无学位"</f>
        <v>专科无学位</v>
      </c>
      <c r="G12" s="4" t="str">
        <f>"2008.06.01"</f>
        <v>2008.06.01</v>
      </c>
      <c r="H12" s="2" t="str">
        <f>"是"</f>
        <v>是</v>
      </c>
      <c r="I12" s="2" t="s">
        <v>11</v>
      </c>
      <c r="J12" s="2"/>
    </row>
    <row r="13" spans="1:10" ht="26.1" customHeight="1">
      <c r="A13" s="2">
        <v>11</v>
      </c>
      <c r="B13" s="4" t="str">
        <f>"郑夏燕"</f>
        <v>郑夏燕</v>
      </c>
      <c r="C13" s="4" t="str">
        <f t="shared" si="1"/>
        <v xml:space="preserve">女        </v>
      </c>
      <c r="D13" s="4" t="str">
        <f t="shared" si="0"/>
        <v>汉族</v>
      </c>
      <c r="E13" s="5" t="s">
        <v>36</v>
      </c>
      <c r="F13" s="4" t="str">
        <f>"本科学士"</f>
        <v>本科学士</v>
      </c>
      <c r="G13" s="4" t="str">
        <f>"2015.06.01"</f>
        <v>2015.06.01</v>
      </c>
      <c r="H13" s="2" t="str">
        <f>"不是"</f>
        <v>不是</v>
      </c>
      <c r="I13" s="2" t="s">
        <v>11</v>
      </c>
      <c r="J13" s="2"/>
    </row>
    <row r="14" spans="1:10" ht="26.1" customHeight="1">
      <c r="A14" s="2">
        <v>12</v>
      </c>
      <c r="B14" s="4" t="str">
        <f>"何文清"</f>
        <v>何文清</v>
      </c>
      <c r="C14" s="4" t="str">
        <f t="shared" si="1"/>
        <v xml:space="preserve">女        </v>
      </c>
      <c r="D14" s="4" t="str">
        <f t="shared" si="0"/>
        <v>汉族</v>
      </c>
      <c r="E14" s="5" t="s">
        <v>39</v>
      </c>
      <c r="F14" s="4" t="str">
        <f>"专科学士"</f>
        <v>专科学士</v>
      </c>
      <c r="G14" s="4" t="str">
        <f>"2016.06.01"</f>
        <v>2016.06.01</v>
      </c>
      <c r="H14" s="2" t="str">
        <f t="shared" ref="H14:H19" si="2">"是"</f>
        <v>是</v>
      </c>
      <c r="I14" s="2" t="s">
        <v>11</v>
      </c>
      <c r="J14" s="2"/>
    </row>
    <row r="15" spans="1:10" ht="26.1" customHeight="1">
      <c r="A15" s="2">
        <v>13</v>
      </c>
      <c r="B15" s="4" t="str">
        <f>"谢莹莹"</f>
        <v>谢莹莹</v>
      </c>
      <c r="C15" s="4" t="str">
        <f t="shared" si="1"/>
        <v xml:space="preserve">女        </v>
      </c>
      <c r="D15" s="4" t="str">
        <f t="shared" si="0"/>
        <v>汉族</v>
      </c>
      <c r="E15" s="5" t="s">
        <v>37</v>
      </c>
      <c r="F15" s="4" t="str">
        <f>"本科学士"</f>
        <v>本科学士</v>
      </c>
      <c r="G15" s="4" t="str">
        <f>"2017.06.01"</f>
        <v>2017.06.01</v>
      </c>
      <c r="H15" s="2" t="str">
        <f t="shared" si="2"/>
        <v>是</v>
      </c>
      <c r="I15" s="2" t="s">
        <v>11</v>
      </c>
      <c r="J15" s="2"/>
    </row>
    <row r="16" spans="1:10" ht="26.1" customHeight="1">
      <c r="A16" s="2">
        <v>14</v>
      </c>
      <c r="B16" s="4" t="str">
        <f>"弄庆盈"</f>
        <v>弄庆盈</v>
      </c>
      <c r="C16" s="4" t="str">
        <f t="shared" si="1"/>
        <v xml:space="preserve">女        </v>
      </c>
      <c r="D16" s="4" t="str">
        <f t="shared" si="0"/>
        <v>汉族</v>
      </c>
      <c r="E16" s="5" t="s">
        <v>40</v>
      </c>
      <c r="F16" s="4" t="str">
        <f>"专科无学位"</f>
        <v>专科无学位</v>
      </c>
      <c r="G16" s="4" t="str">
        <f>"2014.06.01"</f>
        <v>2014.06.01</v>
      </c>
      <c r="H16" s="2" t="str">
        <f t="shared" si="2"/>
        <v>是</v>
      </c>
      <c r="I16" s="2" t="s">
        <v>11</v>
      </c>
      <c r="J16" s="2"/>
    </row>
    <row r="17" spans="1:10" ht="26.1" customHeight="1">
      <c r="A17" s="2">
        <v>15</v>
      </c>
      <c r="B17" s="4" t="str">
        <f>"马守凤"</f>
        <v>马守凤</v>
      </c>
      <c r="C17" s="4" t="str">
        <f t="shared" si="1"/>
        <v xml:space="preserve">女        </v>
      </c>
      <c r="D17" s="4" t="str">
        <f t="shared" si="0"/>
        <v>汉族</v>
      </c>
      <c r="E17" s="5" t="s">
        <v>35</v>
      </c>
      <c r="F17" s="4" t="str">
        <f>"专科无学位"</f>
        <v>专科无学位</v>
      </c>
      <c r="G17" s="4" t="str">
        <f>"2015.06.01"</f>
        <v>2015.06.01</v>
      </c>
      <c r="H17" s="2" t="str">
        <f t="shared" si="2"/>
        <v>是</v>
      </c>
      <c r="I17" s="2" t="s">
        <v>11</v>
      </c>
      <c r="J17" s="2"/>
    </row>
    <row r="18" spans="1:10" ht="26.1" customHeight="1">
      <c r="A18" s="2">
        <v>16</v>
      </c>
      <c r="B18" s="4" t="str">
        <f>"陈雪文"</f>
        <v>陈雪文</v>
      </c>
      <c r="C18" s="4" t="str">
        <f t="shared" si="1"/>
        <v xml:space="preserve">女        </v>
      </c>
      <c r="D18" s="4" t="str">
        <f t="shared" si="0"/>
        <v>汉族</v>
      </c>
      <c r="E18" s="5" t="s">
        <v>39</v>
      </c>
      <c r="F18" s="4" t="str">
        <f>"专科无学位"</f>
        <v>专科无学位</v>
      </c>
      <c r="G18" s="4" t="str">
        <f>"2017.06.01"</f>
        <v>2017.06.01</v>
      </c>
      <c r="H18" s="2" t="str">
        <f t="shared" si="2"/>
        <v>是</v>
      </c>
      <c r="I18" s="2" t="s">
        <v>11</v>
      </c>
      <c r="J18" s="2"/>
    </row>
    <row r="19" spans="1:10" ht="26.1" customHeight="1">
      <c r="A19" s="2">
        <v>17</v>
      </c>
      <c r="B19" s="4" t="str">
        <f>"周靖雯"</f>
        <v>周靖雯</v>
      </c>
      <c r="C19" s="4" t="str">
        <f t="shared" si="1"/>
        <v xml:space="preserve">女        </v>
      </c>
      <c r="D19" s="4" t="str">
        <f t="shared" si="0"/>
        <v>汉族</v>
      </c>
      <c r="E19" s="5" t="s">
        <v>43</v>
      </c>
      <c r="F19" s="4" t="str">
        <f>"本科学士"</f>
        <v>本科学士</v>
      </c>
      <c r="G19" s="4" t="str">
        <f>"2017.07.01"</f>
        <v>2017.07.01</v>
      </c>
      <c r="H19" s="2" t="str">
        <f t="shared" si="2"/>
        <v>是</v>
      </c>
      <c r="I19" s="2" t="s">
        <v>11</v>
      </c>
      <c r="J19" s="2"/>
    </row>
    <row r="20" spans="1:10" ht="26.1" customHeight="1">
      <c r="A20" s="2">
        <v>18</v>
      </c>
      <c r="B20" s="4" t="str">
        <f>"梁玉梅"</f>
        <v>梁玉梅</v>
      </c>
      <c r="C20" s="4" t="str">
        <f t="shared" si="1"/>
        <v xml:space="preserve">女        </v>
      </c>
      <c r="D20" s="4" t="str">
        <f t="shared" si="0"/>
        <v>汉族</v>
      </c>
      <c r="E20" s="5" t="s">
        <v>36</v>
      </c>
      <c r="F20" s="4" t="str">
        <f>"本科学士"</f>
        <v>本科学士</v>
      </c>
      <c r="G20" s="4" t="str">
        <f>"2017.06.01"</f>
        <v>2017.06.01</v>
      </c>
      <c r="H20" s="2" t="str">
        <f>"不是"</f>
        <v>不是</v>
      </c>
      <c r="I20" s="2" t="s">
        <v>11</v>
      </c>
      <c r="J20" s="2"/>
    </row>
    <row r="21" spans="1:10" ht="26.1" customHeight="1">
      <c r="A21" s="2">
        <v>19</v>
      </c>
      <c r="B21" s="4" t="str">
        <f>"林文龙"</f>
        <v>林文龙</v>
      </c>
      <c r="C21" s="4" t="str">
        <f t="shared" si="1"/>
        <v xml:space="preserve">女        </v>
      </c>
      <c r="D21" s="4" t="str">
        <f t="shared" si="0"/>
        <v>汉族</v>
      </c>
      <c r="E21" s="5" t="s">
        <v>36</v>
      </c>
      <c r="F21" s="4" t="str">
        <f>"本科学士"</f>
        <v>本科学士</v>
      </c>
      <c r="G21" s="4" t="str">
        <f>"2014.07.01"</f>
        <v>2014.07.01</v>
      </c>
      <c r="H21" s="2" t="str">
        <f>"是"</f>
        <v>是</v>
      </c>
      <c r="I21" s="2" t="s">
        <v>11</v>
      </c>
      <c r="J21" s="2"/>
    </row>
    <row r="22" spans="1:10" ht="26.1" customHeight="1">
      <c r="A22" s="2">
        <v>20</v>
      </c>
      <c r="B22" s="4" t="str">
        <f>"许宇君"</f>
        <v>许宇君</v>
      </c>
      <c r="C22" s="4" t="str">
        <f t="shared" si="1"/>
        <v xml:space="preserve">女        </v>
      </c>
      <c r="D22" s="4" t="str">
        <f t="shared" si="0"/>
        <v>汉族</v>
      </c>
      <c r="E22" s="5" t="s">
        <v>44</v>
      </c>
      <c r="F22" s="4" t="str">
        <f>"本科学士"</f>
        <v>本科学士</v>
      </c>
      <c r="G22" s="4" t="str">
        <f>"2017.06.01"</f>
        <v>2017.06.01</v>
      </c>
      <c r="H22" s="2" t="str">
        <f>"不是"</f>
        <v>不是</v>
      </c>
      <c r="I22" s="2" t="s">
        <v>11</v>
      </c>
      <c r="J22" s="2"/>
    </row>
    <row r="23" spans="1:10" ht="26.1" customHeight="1">
      <c r="A23" s="2">
        <v>21</v>
      </c>
      <c r="B23" s="4" t="str">
        <f>"田振强"</f>
        <v>田振强</v>
      </c>
      <c r="C23" s="4" t="str">
        <f>"男        "</f>
        <v xml:space="preserve">男        </v>
      </c>
      <c r="D23" s="4" t="str">
        <f t="shared" si="0"/>
        <v>汉族</v>
      </c>
      <c r="E23" s="5" t="s">
        <v>45</v>
      </c>
      <c r="F23" s="4" t="str">
        <f>"专科无学位"</f>
        <v>专科无学位</v>
      </c>
      <c r="G23" s="4" t="str">
        <f>"2016.06.01"</f>
        <v>2016.06.01</v>
      </c>
      <c r="H23" s="2" t="str">
        <f t="shared" ref="H23:H33" si="3">"是"</f>
        <v>是</v>
      </c>
      <c r="I23" s="2" t="s">
        <v>11</v>
      </c>
      <c r="J23" s="2"/>
    </row>
    <row r="24" spans="1:10" ht="26.1" customHeight="1">
      <c r="A24" s="2">
        <v>22</v>
      </c>
      <c r="B24" s="4" t="str">
        <f>"周容"</f>
        <v>周容</v>
      </c>
      <c r="C24" s="4" t="str">
        <f t="shared" ref="C24:C68" si="4">"女        "</f>
        <v xml:space="preserve">女        </v>
      </c>
      <c r="D24" s="4" t="str">
        <f t="shared" si="0"/>
        <v>汉族</v>
      </c>
      <c r="E24" s="5" t="s">
        <v>36</v>
      </c>
      <c r="F24" s="4" t="str">
        <f>"本科学士"</f>
        <v>本科学士</v>
      </c>
      <c r="G24" s="4" t="str">
        <f>"2009.07.01"</f>
        <v>2009.07.01</v>
      </c>
      <c r="H24" s="2" t="str">
        <f t="shared" si="3"/>
        <v>是</v>
      </c>
      <c r="I24" s="2" t="s">
        <v>11</v>
      </c>
      <c r="J24" s="2"/>
    </row>
    <row r="25" spans="1:10" ht="26.1" customHeight="1">
      <c r="A25" s="2">
        <v>23</v>
      </c>
      <c r="B25" s="4" t="str">
        <f>"杨朝霞"</f>
        <v>杨朝霞</v>
      </c>
      <c r="C25" s="4" t="str">
        <f t="shared" si="4"/>
        <v xml:space="preserve">女        </v>
      </c>
      <c r="D25" s="4" t="str">
        <f t="shared" si="0"/>
        <v>汉族</v>
      </c>
      <c r="E25" s="5" t="s">
        <v>36</v>
      </c>
      <c r="F25" s="4" t="str">
        <f>"本科学士"</f>
        <v>本科学士</v>
      </c>
      <c r="G25" s="4" t="str">
        <f>"2015.06.01"</f>
        <v>2015.06.01</v>
      </c>
      <c r="H25" s="2" t="str">
        <f t="shared" si="3"/>
        <v>是</v>
      </c>
      <c r="I25" s="2" t="s">
        <v>11</v>
      </c>
      <c r="J25" s="2"/>
    </row>
    <row r="26" spans="1:10" ht="26.1" customHeight="1">
      <c r="A26" s="2">
        <v>24</v>
      </c>
      <c r="B26" s="4" t="str">
        <f>"李佩佩"</f>
        <v>李佩佩</v>
      </c>
      <c r="C26" s="4" t="str">
        <f t="shared" si="4"/>
        <v xml:space="preserve">女        </v>
      </c>
      <c r="D26" s="4" t="str">
        <f t="shared" si="0"/>
        <v>汉族</v>
      </c>
      <c r="E26" s="5" t="s">
        <v>39</v>
      </c>
      <c r="F26" s="4" t="str">
        <f t="shared" ref="F26:F33" si="5">"专科无学位"</f>
        <v>专科无学位</v>
      </c>
      <c r="G26" s="4" t="str">
        <f>"2016.06.01"</f>
        <v>2016.06.01</v>
      </c>
      <c r="H26" s="2" t="str">
        <f t="shared" si="3"/>
        <v>是</v>
      </c>
      <c r="I26" s="2" t="s">
        <v>11</v>
      </c>
      <c r="J26" s="2"/>
    </row>
    <row r="27" spans="1:10" ht="26.1" customHeight="1">
      <c r="A27" s="2">
        <v>25</v>
      </c>
      <c r="B27" s="4" t="str">
        <f>"曾宪雪"</f>
        <v>曾宪雪</v>
      </c>
      <c r="C27" s="4" t="str">
        <f t="shared" si="4"/>
        <v xml:space="preserve">女        </v>
      </c>
      <c r="D27" s="4" t="str">
        <f t="shared" si="0"/>
        <v>汉族</v>
      </c>
      <c r="E27" s="5" t="s">
        <v>45</v>
      </c>
      <c r="F27" s="4" t="str">
        <f t="shared" si="5"/>
        <v>专科无学位</v>
      </c>
      <c r="G27" s="4" t="str">
        <f>"2016.07.01"</f>
        <v>2016.07.01</v>
      </c>
      <c r="H27" s="2" t="str">
        <f t="shared" si="3"/>
        <v>是</v>
      </c>
      <c r="I27" s="2" t="s">
        <v>11</v>
      </c>
      <c r="J27" s="2"/>
    </row>
    <row r="28" spans="1:10" ht="26.1" customHeight="1">
      <c r="A28" s="2">
        <v>26</v>
      </c>
      <c r="B28" s="4" t="str">
        <f>"黄子兰"</f>
        <v>黄子兰</v>
      </c>
      <c r="C28" s="4" t="str">
        <f t="shared" si="4"/>
        <v xml:space="preserve">女        </v>
      </c>
      <c r="D28" s="4" t="str">
        <f t="shared" si="0"/>
        <v>汉族</v>
      </c>
      <c r="E28" s="5" t="s">
        <v>45</v>
      </c>
      <c r="F28" s="4" t="str">
        <f t="shared" si="5"/>
        <v>专科无学位</v>
      </c>
      <c r="G28" s="4" t="str">
        <f>"2016.06.01"</f>
        <v>2016.06.01</v>
      </c>
      <c r="H28" s="2" t="str">
        <f t="shared" si="3"/>
        <v>是</v>
      </c>
      <c r="I28" s="2" t="s">
        <v>11</v>
      </c>
      <c r="J28" s="2"/>
    </row>
    <row r="29" spans="1:10" ht="26.1" customHeight="1">
      <c r="A29" s="2">
        <v>27</v>
      </c>
      <c r="B29" s="4" t="str">
        <f>"李思华"</f>
        <v>李思华</v>
      </c>
      <c r="C29" s="4" t="str">
        <f t="shared" si="4"/>
        <v xml:space="preserve">女        </v>
      </c>
      <c r="D29" s="4" t="str">
        <f t="shared" si="0"/>
        <v>汉族</v>
      </c>
      <c r="E29" s="5" t="s">
        <v>45</v>
      </c>
      <c r="F29" s="4" t="str">
        <f t="shared" si="5"/>
        <v>专科无学位</v>
      </c>
      <c r="G29" s="4" t="str">
        <f>"2017.06.01"</f>
        <v>2017.06.01</v>
      </c>
      <c r="H29" s="2" t="str">
        <f t="shared" si="3"/>
        <v>是</v>
      </c>
      <c r="I29" s="2" t="s">
        <v>11</v>
      </c>
      <c r="J29" s="2"/>
    </row>
    <row r="30" spans="1:10" ht="26.1" customHeight="1">
      <c r="A30" s="2">
        <v>28</v>
      </c>
      <c r="B30" s="4" t="str">
        <f>"曾维盼"</f>
        <v>曾维盼</v>
      </c>
      <c r="C30" s="4" t="str">
        <f t="shared" si="4"/>
        <v xml:space="preserve">女        </v>
      </c>
      <c r="D30" s="4" t="str">
        <f t="shared" si="0"/>
        <v>汉族</v>
      </c>
      <c r="E30" s="5" t="s">
        <v>36</v>
      </c>
      <c r="F30" s="4" t="str">
        <f t="shared" si="5"/>
        <v>专科无学位</v>
      </c>
      <c r="G30" s="4" t="str">
        <f>"2014.07.01"</f>
        <v>2014.07.01</v>
      </c>
      <c r="H30" s="2" t="str">
        <f t="shared" si="3"/>
        <v>是</v>
      </c>
      <c r="I30" s="2" t="s">
        <v>11</v>
      </c>
      <c r="J30" s="2"/>
    </row>
    <row r="31" spans="1:10" ht="26.1" customHeight="1">
      <c r="A31" s="2">
        <v>29</v>
      </c>
      <c r="B31" s="4" t="str">
        <f>"杨淑坤"</f>
        <v>杨淑坤</v>
      </c>
      <c r="C31" s="4" t="str">
        <f t="shared" si="4"/>
        <v xml:space="preserve">女        </v>
      </c>
      <c r="D31" s="4" t="str">
        <f t="shared" si="0"/>
        <v>汉族</v>
      </c>
      <c r="E31" s="5" t="s">
        <v>46</v>
      </c>
      <c r="F31" s="4" t="str">
        <f t="shared" si="5"/>
        <v>专科无学位</v>
      </c>
      <c r="G31" s="4" t="str">
        <f>"2017.06.01"</f>
        <v>2017.06.01</v>
      </c>
      <c r="H31" s="2" t="str">
        <f t="shared" si="3"/>
        <v>是</v>
      </c>
      <c r="I31" s="2" t="s">
        <v>11</v>
      </c>
      <c r="J31" s="2"/>
    </row>
    <row r="32" spans="1:10" ht="26.1" customHeight="1">
      <c r="A32" s="2">
        <v>30</v>
      </c>
      <c r="B32" s="4" t="str">
        <f>"姚敏丽"</f>
        <v>姚敏丽</v>
      </c>
      <c r="C32" s="4" t="str">
        <f t="shared" si="4"/>
        <v xml:space="preserve">女        </v>
      </c>
      <c r="D32" s="4" t="str">
        <f t="shared" si="0"/>
        <v>汉族</v>
      </c>
      <c r="E32" s="5" t="s">
        <v>46</v>
      </c>
      <c r="F32" s="4" t="str">
        <f t="shared" si="5"/>
        <v>专科无学位</v>
      </c>
      <c r="G32" s="4" t="str">
        <f>"2016.07.01"</f>
        <v>2016.07.01</v>
      </c>
      <c r="H32" s="2" t="str">
        <f t="shared" si="3"/>
        <v>是</v>
      </c>
      <c r="I32" s="2" t="s">
        <v>11</v>
      </c>
      <c r="J32" s="2"/>
    </row>
    <row r="33" spans="1:10" ht="26.1" customHeight="1">
      <c r="A33" s="2">
        <v>31</v>
      </c>
      <c r="B33" s="4" t="str">
        <f>"陈甫婷"</f>
        <v>陈甫婷</v>
      </c>
      <c r="C33" s="4" t="str">
        <f t="shared" si="4"/>
        <v xml:space="preserve">女        </v>
      </c>
      <c r="D33" s="4" t="str">
        <f t="shared" si="0"/>
        <v>汉族</v>
      </c>
      <c r="E33" s="5" t="s">
        <v>40</v>
      </c>
      <c r="F33" s="4" t="str">
        <f t="shared" si="5"/>
        <v>专科无学位</v>
      </c>
      <c r="G33" s="4" t="str">
        <f>"2013.06.01"</f>
        <v>2013.06.01</v>
      </c>
      <c r="H33" s="2" t="str">
        <f t="shared" si="3"/>
        <v>是</v>
      </c>
      <c r="I33" s="2" t="s">
        <v>11</v>
      </c>
      <c r="J33" s="2"/>
    </row>
    <row r="34" spans="1:10" ht="26.1" customHeight="1">
      <c r="A34" s="2">
        <v>32</v>
      </c>
      <c r="B34" s="4" t="str">
        <f>"陈海萍"</f>
        <v>陈海萍</v>
      </c>
      <c r="C34" s="4" t="str">
        <f t="shared" si="4"/>
        <v xml:space="preserve">女        </v>
      </c>
      <c r="D34" s="4" t="str">
        <f t="shared" si="0"/>
        <v>汉族</v>
      </c>
      <c r="E34" s="5" t="s">
        <v>47</v>
      </c>
      <c r="F34" s="4" t="str">
        <f>"本科学士"</f>
        <v>本科学士</v>
      </c>
      <c r="G34" s="4" t="str">
        <f>"2017.06.01"</f>
        <v>2017.06.01</v>
      </c>
      <c r="H34" s="2" t="str">
        <f>"不是"</f>
        <v>不是</v>
      </c>
      <c r="I34" s="2" t="s">
        <v>11</v>
      </c>
      <c r="J34" s="2"/>
    </row>
    <row r="35" spans="1:10" ht="26.1" customHeight="1">
      <c r="A35" s="2">
        <v>33</v>
      </c>
      <c r="B35" s="4" t="str">
        <f>"陈金兰"</f>
        <v>陈金兰</v>
      </c>
      <c r="C35" s="4" t="str">
        <f t="shared" si="4"/>
        <v xml:space="preserve">女        </v>
      </c>
      <c r="D35" s="4" t="str">
        <f t="shared" si="0"/>
        <v>汉族</v>
      </c>
      <c r="E35" s="5" t="s">
        <v>48</v>
      </c>
      <c r="F35" s="4" t="str">
        <f>"本科学士"</f>
        <v>本科学士</v>
      </c>
      <c r="G35" s="4" t="str">
        <f>"2016.07.01"</f>
        <v>2016.07.01</v>
      </c>
      <c r="H35" s="2" t="str">
        <f>"不是"</f>
        <v>不是</v>
      </c>
      <c r="I35" s="2" t="s">
        <v>11</v>
      </c>
      <c r="J35" s="2"/>
    </row>
    <row r="36" spans="1:10" ht="26.1" customHeight="1">
      <c r="A36" s="2">
        <v>34</v>
      </c>
      <c r="B36" s="4" t="str">
        <f>"贺玉梅"</f>
        <v>贺玉梅</v>
      </c>
      <c r="C36" s="4" t="str">
        <f t="shared" si="4"/>
        <v xml:space="preserve">女        </v>
      </c>
      <c r="D36" s="4" t="str">
        <f t="shared" si="0"/>
        <v>汉族</v>
      </c>
      <c r="E36" s="5" t="s">
        <v>35</v>
      </c>
      <c r="F36" s="4" t="str">
        <f>"专科无学位"</f>
        <v>专科无学位</v>
      </c>
      <c r="G36" s="4" t="str">
        <f>"2013.07.01"</f>
        <v>2013.07.01</v>
      </c>
      <c r="H36" s="2" t="str">
        <f>"是"</f>
        <v>是</v>
      </c>
      <c r="I36" s="2" t="s">
        <v>11</v>
      </c>
      <c r="J36" s="2"/>
    </row>
    <row r="37" spans="1:10" ht="26.1" customHeight="1">
      <c r="A37" s="2">
        <v>35</v>
      </c>
      <c r="B37" s="4" t="str">
        <f>"卢莹"</f>
        <v>卢莹</v>
      </c>
      <c r="C37" s="4" t="str">
        <f t="shared" si="4"/>
        <v xml:space="preserve">女        </v>
      </c>
      <c r="D37" s="4" t="str">
        <f t="shared" si="0"/>
        <v>汉族</v>
      </c>
      <c r="E37" s="5" t="s">
        <v>35</v>
      </c>
      <c r="F37" s="4" t="str">
        <f>"专科无学位"</f>
        <v>专科无学位</v>
      </c>
      <c r="G37" s="4" t="str">
        <f>"2016.06.01"</f>
        <v>2016.06.01</v>
      </c>
      <c r="H37" s="2" t="str">
        <f>"是"</f>
        <v>是</v>
      </c>
      <c r="I37" s="2" t="s">
        <v>11</v>
      </c>
      <c r="J37" s="2"/>
    </row>
    <row r="38" spans="1:10" ht="26.1" customHeight="1">
      <c r="A38" s="2">
        <v>36</v>
      </c>
      <c r="B38" s="4" t="str">
        <f>"梁丽凤"</f>
        <v>梁丽凤</v>
      </c>
      <c r="C38" s="4" t="str">
        <f t="shared" si="4"/>
        <v xml:space="preserve">女        </v>
      </c>
      <c r="D38" s="4" t="str">
        <f t="shared" si="0"/>
        <v>汉族</v>
      </c>
      <c r="E38" s="5" t="s">
        <v>35</v>
      </c>
      <c r="F38" s="4" t="str">
        <f>"专科无学位"</f>
        <v>专科无学位</v>
      </c>
      <c r="G38" s="4" t="str">
        <f>"2012.07.01"</f>
        <v>2012.07.01</v>
      </c>
      <c r="H38" s="2" t="str">
        <f>"是"</f>
        <v>是</v>
      </c>
      <c r="I38" s="2" t="s">
        <v>11</v>
      </c>
      <c r="J38" s="2"/>
    </row>
    <row r="39" spans="1:10" ht="26.1" customHeight="1">
      <c r="A39" s="2">
        <v>37</v>
      </c>
      <c r="B39" s="4" t="str">
        <f>"肖娇"</f>
        <v>肖娇</v>
      </c>
      <c r="C39" s="4" t="str">
        <f t="shared" si="4"/>
        <v xml:space="preserve">女        </v>
      </c>
      <c r="D39" s="4" t="str">
        <f t="shared" si="0"/>
        <v>汉族</v>
      </c>
      <c r="E39" s="5" t="s">
        <v>49</v>
      </c>
      <c r="F39" s="4" t="str">
        <f>"本科学士"</f>
        <v>本科学士</v>
      </c>
      <c r="G39" s="4" t="str">
        <f>"2017.06.01"</f>
        <v>2017.06.01</v>
      </c>
      <c r="H39" s="2" t="str">
        <f>"不是"</f>
        <v>不是</v>
      </c>
      <c r="I39" s="2" t="s">
        <v>11</v>
      </c>
      <c r="J39" s="2"/>
    </row>
    <row r="40" spans="1:10" ht="26.1" customHeight="1">
      <c r="A40" s="2">
        <v>38</v>
      </c>
      <c r="B40" s="4" t="str">
        <f>"丘武群"</f>
        <v>丘武群</v>
      </c>
      <c r="C40" s="4" t="str">
        <f t="shared" si="4"/>
        <v xml:space="preserve">女        </v>
      </c>
      <c r="D40" s="4" t="str">
        <f t="shared" si="0"/>
        <v>汉族</v>
      </c>
      <c r="E40" s="5" t="s">
        <v>50</v>
      </c>
      <c r="F40" s="4" t="str">
        <f>"本科学士"</f>
        <v>本科学士</v>
      </c>
      <c r="G40" s="4" t="str">
        <f>"2016.06.01"</f>
        <v>2016.06.01</v>
      </c>
      <c r="H40" s="2" t="str">
        <f>"是"</f>
        <v>是</v>
      </c>
      <c r="I40" s="2" t="s">
        <v>11</v>
      </c>
      <c r="J40" s="2"/>
    </row>
    <row r="41" spans="1:10" ht="26.1" customHeight="1">
      <c r="A41" s="2">
        <v>39</v>
      </c>
      <c r="B41" s="4" t="str">
        <f>"梁丽娟"</f>
        <v>梁丽娟</v>
      </c>
      <c r="C41" s="4" t="str">
        <f t="shared" si="4"/>
        <v xml:space="preserve">女        </v>
      </c>
      <c r="D41" s="4" t="str">
        <f t="shared" si="0"/>
        <v>汉族</v>
      </c>
      <c r="E41" s="5" t="s">
        <v>36</v>
      </c>
      <c r="F41" s="4" t="str">
        <f>"本科学士"</f>
        <v>本科学士</v>
      </c>
      <c r="G41" s="4" t="str">
        <f>"2017.06.01"</f>
        <v>2017.06.01</v>
      </c>
      <c r="H41" s="2" t="str">
        <f>"是"</f>
        <v>是</v>
      </c>
      <c r="I41" s="2" t="s">
        <v>11</v>
      </c>
      <c r="J41" s="2"/>
    </row>
    <row r="42" spans="1:10" ht="26.1" customHeight="1">
      <c r="A42" s="2">
        <v>40</v>
      </c>
      <c r="B42" s="4" t="str">
        <f>"李艺"</f>
        <v>李艺</v>
      </c>
      <c r="C42" s="4" t="str">
        <f t="shared" si="4"/>
        <v xml:space="preserve">女        </v>
      </c>
      <c r="D42" s="4" t="str">
        <f t="shared" si="0"/>
        <v>汉族</v>
      </c>
      <c r="E42" s="5" t="s">
        <v>51</v>
      </c>
      <c r="F42" s="4" t="str">
        <f>"本科学士"</f>
        <v>本科学士</v>
      </c>
      <c r="G42" s="4" t="str">
        <f>"2014.06.01"</f>
        <v>2014.06.01</v>
      </c>
      <c r="H42" s="2" t="str">
        <f>"不是"</f>
        <v>不是</v>
      </c>
      <c r="I42" s="2" t="s">
        <v>11</v>
      </c>
      <c r="J42" s="2"/>
    </row>
    <row r="43" spans="1:10" ht="26.1" customHeight="1">
      <c r="A43" s="2">
        <v>41</v>
      </c>
      <c r="B43" s="4" t="str">
        <f>"梁东蕊"</f>
        <v>梁东蕊</v>
      </c>
      <c r="C43" s="4" t="str">
        <f t="shared" si="4"/>
        <v xml:space="preserve">女        </v>
      </c>
      <c r="D43" s="4" t="str">
        <f t="shared" si="0"/>
        <v>汉族</v>
      </c>
      <c r="E43" s="5" t="s">
        <v>37</v>
      </c>
      <c r="F43" s="4" t="str">
        <f>"本科学士"</f>
        <v>本科学士</v>
      </c>
      <c r="G43" s="4" t="str">
        <f>"2016.06.01"</f>
        <v>2016.06.01</v>
      </c>
      <c r="H43" s="2" t="str">
        <f t="shared" ref="H43:H48" si="6">"是"</f>
        <v>是</v>
      </c>
      <c r="I43" s="2" t="s">
        <v>11</v>
      </c>
      <c r="J43" s="2"/>
    </row>
    <row r="44" spans="1:10" ht="26.1" customHeight="1">
      <c r="A44" s="2">
        <v>42</v>
      </c>
      <c r="B44" s="4" t="str">
        <f>"王森晔"</f>
        <v>王森晔</v>
      </c>
      <c r="C44" s="4" t="str">
        <f t="shared" si="4"/>
        <v xml:space="preserve">女        </v>
      </c>
      <c r="D44" s="4" t="str">
        <f t="shared" si="0"/>
        <v>汉族</v>
      </c>
      <c r="E44" s="5" t="s">
        <v>52</v>
      </c>
      <c r="F44" s="4" t="str">
        <f>"专科无学位"</f>
        <v>专科无学位</v>
      </c>
      <c r="G44" s="4" t="str">
        <f>"2017.06.01"</f>
        <v>2017.06.01</v>
      </c>
      <c r="H44" s="2" t="str">
        <f t="shared" si="6"/>
        <v>是</v>
      </c>
      <c r="I44" s="2" t="s">
        <v>11</v>
      </c>
      <c r="J44" s="2"/>
    </row>
    <row r="45" spans="1:10" ht="26.1" customHeight="1">
      <c r="A45" s="2">
        <v>43</v>
      </c>
      <c r="B45" s="4" t="str">
        <f>"李婕嫦"</f>
        <v>李婕嫦</v>
      </c>
      <c r="C45" s="4" t="str">
        <f t="shared" si="4"/>
        <v xml:space="preserve">女        </v>
      </c>
      <c r="D45" s="4" t="str">
        <f t="shared" si="0"/>
        <v>汉族</v>
      </c>
      <c r="E45" s="5" t="s">
        <v>45</v>
      </c>
      <c r="F45" s="4" t="str">
        <f>"专科无学位"</f>
        <v>专科无学位</v>
      </c>
      <c r="G45" s="4" t="str">
        <f>"2017.06.01"</f>
        <v>2017.06.01</v>
      </c>
      <c r="H45" s="2" t="str">
        <f t="shared" si="6"/>
        <v>是</v>
      </c>
      <c r="I45" s="2" t="s">
        <v>11</v>
      </c>
      <c r="J45" s="2"/>
    </row>
    <row r="46" spans="1:10" ht="26.1" customHeight="1">
      <c r="A46" s="2">
        <v>44</v>
      </c>
      <c r="B46" s="4" t="str">
        <f>"钟涵渼"</f>
        <v>钟涵渼</v>
      </c>
      <c r="C46" s="4" t="str">
        <f t="shared" si="4"/>
        <v xml:space="preserve">女        </v>
      </c>
      <c r="D46" s="4" t="str">
        <f t="shared" si="0"/>
        <v>汉族</v>
      </c>
      <c r="E46" s="5" t="s">
        <v>37</v>
      </c>
      <c r="F46" s="4" t="str">
        <f>"本科学士"</f>
        <v>本科学士</v>
      </c>
      <c r="G46" s="4" t="str">
        <f>"2017.07.01"</f>
        <v>2017.07.01</v>
      </c>
      <c r="H46" s="2" t="str">
        <f t="shared" si="6"/>
        <v>是</v>
      </c>
      <c r="I46" s="2" t="s">
        <v>11</v>
      </c>
      <c r="J46" s="2"/>
    </row>
    <row r="47" spans="1:10" ht="26.1" customHeight="1">
      <c r="A47" s="2">
        <v>45</v>
      </c>
      <c r="B47" s="4" t="str">
        <f>"宁颖怡"</f>
        <v>宁颖怡</v>
      </c>
      <c r="C47" s="4" t="str">
        <f t="shared" si="4"/>
        <v xml:space="preserve">女        </v>
      </c>
      <c r="D47" s="4" t="str">
        <f t="shared" si="0"/>
        <v>汉族</v>
      </c>
      <c r="E47" s="5" t="s">
        <v>36</v>
      </c>
      <c r="F47" s="4" t="str">
        <f>"本科学士"</f>
        <v>本科学士</v>
      </c>
      <c r="G47" s="4" t="str">
        <f>"2017.06.01"</f>
        <v>2017.06.01</v>
      </c>
      <c r="H47" s="2" t="str">
        <f t="shared" si="6"/>
        <v>是</v>
      </c>
      <c r="I47" s="2" t="s">
        <v>11</v>
      </c>
      <c r="J47" s="2"/>
    </row>
    <row r="48" spans="1:10" ht="26.1" customHeight="1">
      <c r="A48" s="2">
        <v>46</v>
      </c>
      <c r="B48" s="4" t="str">
        <f>"朱晶晶"</f>
        <v>朱晶晶</v>
      </c>
      <c r="C48" s="4" t="str">
        <f t="shared" si="4"/>
        <v xml:space="preserve">女        </v>
      </c>
      <c r="D48" s="4" t="str">
        <f t="shared" si="0"/>
        <v>汉族</v>
      </c>
      <c r="E48" s="5" t="s">
        <v>45</v>
      </c>
      <c r="F48" s="4" t="str">
        <f>"专科无学位"</f>
        <v>专科无学位</v>
      </c>
      <c r="G48" s="4" t="str">
        <f>"2017.06.01"</f>
        <v>2017.06.01</v>
      </c>
      <c r="H48" s="2" t="str">
        <f t="shared" si="6"/>
        <v>是</v>
      </c>
      <c r="I48" s="2" t="s">
        <v>11</v>
      </c>
      <c r="J48" s="2"/>
    </row>
    <row r="49" spans="1:10" ht="26.1" customHeight="1">
      <c r="A49" s="2">
        <v>47</v>
      </c>
      <c r="B49" s="4" t="str">
        <f>"蒙春叶"</f>
        <v>蒙春叶</v>
      </c>
      <c r="C49" s="4" t="str">
        <f t="shared" si="4"/>
        <v xml:space="preserve">女        </v>
      </c>
      <c r="D49" s="4" t="str">
        <f t="shared" si="0"/>
        <v>汉族</v>
      </c>
      <c r="E49" s="5" t="s">
        <v>53</v>
      </c>
      <c r="F49" s="4" t="str">
        <f>"本科学士"</f>
        <v>本科学士</v>
      </c>
      <c r="G49" s="4" t="str">
        <f>"2011.06.01"</f>
        <v>2011.06.01</v>
      </c>
      <c r="H49" s="2" t="str">
        <f>"不是"</f>
        <v>不是</v>
      </c>
      <c r="I49" s="2" t="s">
        <v>11</v>
      </c>
      <c r="J49" s="2"/>
    </row>
    <row r="50" spans="1:10" ht="26.1" customHeight="1">
      <c r="A50" s="2">
        <v>48</v>
      </c>
      <c r="B50" s="4" t="str">
        <f>"黎春铭"</f>
        <v>黎春铭</v>
      </c>
      <c r="C50" s="4" t="str">
        <f t="shared" si="4"/>
        <v xml:space="preserve">女        </v>
      </c>
      <c r="D50" s="4" t="str">
        <f t="shared" si="0"/>
        <v>汉族</v>
      </c>
      <c r="E50" s="5" t="s">
        <v>54</v>
      </c>
      <c r="F50" s="4" t="str">
        <f>"本科学士"</f>
        <v>本科学士</v>
      </c>
      <c r="G50" s="4" t="str">
        <f>"2012.06.01"</f>
        <v>2012.06.01</v>
      </c>
      <c r="H50" s="2" t="str">
        <f t="shared" ref="H50:H65" si="7">"是"</f>
        <v>是</v>
      </c>
      <c r="I50" s="2" t="s">
        <v>11</v>
      </c>
      <c r="J50" s="2"/>
    </row>
    <row r="51" spans="1:10" ht="26.1" customHeight="1">
      <c r="A51" s="2">
        <v>49</v>
      </c>
      <c r="B51" s="4" t="str">
        <f>"黄珍"</f>
        <v>黄珍</v>
      </c>
      <c r="C51" s="4" t="str">
        <f t="shared" si="4"/>
        <v xml:space="preserve">女        </v>
      </c>
      <c r="D51" s="4" t="str">
        <f t="shared" si="0"/>
        <v>汉族</v>
      </c>
      <c r="E51" s="5" t="s">
        <v>45</v>
      </c>
      <c r="F51" s="4" t="str">
        <f>"专科无学位"</f>
        <v>专科无学位</v>
      </c>
      <c r="G51" s="4" t="str">
        <f>"2016.06.01"</f>
        <v>2016.06.01</v>
      </c>
      <c r="H51" s="2" t="str">
        <f t="shared" si="7"/>
        <v>是</v>
      </c>
      <c r="I51" s="2" t="s">
        <v>11</v>
      </c>
      <c r="J51" s="2"/>
    </row>
    <row r="52" spans="1:10" ht="26.1" customHeight="1">
      <c r="A52" s="2">
        <v>50</v>
      </c>
      <c r="B52" s="4" t="str">
        <f>"曾庆云"</f>
        <v>曾庆云</v>
      </c>
      <c r="C52" s="4" t="str">
        <f t="shared" si="4"/>
        <v xml:space="preserve">女        </v>
      </c>
      <c r="D52" s="4" t="str">
        <f t="shared" si="0"/>
        <v>汉族</v>
      </c>
      <c r="E52" s="5" t="s">
        <v>35</v>
      </c>
      <c r="F52" s="4" t="str">
        <f>"专科无学位"</f>
        <v>专科无学位</v>
      </c>
      <c r="G52" s="4" t="str">
        <f>"2017.06.01"</f>
        <v>2017.06.01</v>
      </c>
      <c r="H52" s="2" t="str">
        <f t="shared" si="7"/>
        <v>是</v>
      </c>
      <c r="I52" s="2" t="s">
        <v>11</v>
      </c>
      <c r="J52" s="2"/>
    </row>
    <row r="53" spans="1:10" ht="26.1" customHeight="1">
      <c r="A53" s="2">
        <v>51</v>
      </c>
      <c r="B53" s="4" t="str">
        <f>"欧阳开"</f>
        <v>欧阳开</v>
      </c>
      <c r="C53" s="4" t="str">
        <f t="shared" si="4"/>
        <v xml:space="preserve">女        </v>
      </c>
      <c r="D53" s="4" t="str">
        <f t="shared" si="0"/>
        <v>汉族</v>
      </c>
      <c r="E53" s="5" t="s">
        <v>36</v>
      </c>
      <c r="F53" s="4" t="str">
        <f>"本科学士"</f>
        <v>本科学士</v>
      </c>
      <c r="G53" s="4" t="str">
        <f>"2017.06.01"</f>
        <v>2017.06.01</v>
      </c>
      <c r="H53" s="2" t="str">
        <f t="shared" si="7"/>
        <v>是</v>
      </c>
      <c r="I53" s="2" t="s">
        <v>11</v>
      </c>
      <c r="J53" s="2"/>
    </row>
    <row r="54" spans="1:10" ht="26.1" customHeight="1">
      <c r="A54" s="2">
        <v>52</v>
      </c>
      <c r="B54" s="4" t="str">
        <f>"何群"</f>
        <v>何群</v>
      </c>
      <c r="C54" s="4" t="str">
        <f t="shared" si="4"/>
        <v xml:space="preserve">女        </v>
      </c>
      <c r="D54" s="4" t="str">
        <f t="shared" si="0"/>
        <v>汉族</v>
      </c>
      <c r="E54" s="5" t="s">
        <v>35</v>
      </c>
      <c r="F54" s="4" t="str">
        <f>"专科无学位"</f>
        <v>专科无学位</v>
      </c>
      <c r="G54" s="4" t="str">
        <f>"2013.07.01"</f>
        <v>2013.07.01</v>
      </c>
      <c r="H54" s="2" t="str">
        <f t="shared" si="7"/>
        <v>是</v>
      </c>
      <c r="I54" s="2" t="s">
        <v>12</v>
      </c>
      <c r="J54" s="2"/>
    </row>
    <row r="55" spans="1:10" ht="26.1" customHeight="1">
      <c r="A55" s="2">
        <v>53</v>
      </c>
      <c r="B55" s="4" t="str">
        <f>"周霆"</f>
        <v>周霆</v>
      </c>
      <c r="C55" s="4" t="str">
        <f t="shared" ref="C55:C130" si="8">"女        "</f>
        <v xml:space="preserve">女        </v>
      </c>
      <c r="D55" s="4" t="str">
        <f t="shared" ref="D55:D185" si="9">"汉族"</f>
        <v>汉族</v>
      </c>
      <c r="E55" s="5" t="s">
        <v>45</v>
      </c>
      <c r="F55" s="4" t="str">
        <f>"专科无学位"</f>
        <v>专科无学位</v>
      </c>
      <c r="G55" s="4" t="str">
        <f>"2014.07.01"</f>
        <v>2014.07.01</v>
      </c>
      <c r="H55" s="2" t="str">
        <f t="shared" ref="H55:H130" si="10">"是"</f>
        <v>是</v>
      </c>
      <c r="I55" s="2" t="s">
        <v>12</v>
      </c>
      <c r="J55" s="2"/>
    </row>
    <row r="56" spans="1:10" ht="26.1" customHeight="1">
      <c r="A56" s="2">
        <v>54</v>
      </c>
      <c r="B56" s="4" t="str">
        <f>"陈燕倩"</f>
        <v>陈燕倩</v>
      </c>
      <c r="C56" s="4" t="str">
        <f t="shared" ref="C56:C119" si="11">"女        "</f>
        <v xml:space="preserve">女        </v>
      </c>
      <c r="D56" s="4" t="str">
        <f t="shared" ref="D56:D121" si="12">"汉族"</f>
        <v>汉族</v>
      </c>
      <c r="E56" s="5" t="s">
        <v>63</v>
      </c>
      <c r="F56" s="4" t="str">
        <f>"本科学士"</f>
        <v>本科学士</v>
      </c>
      <c r="G56" s="4" t="str">
        <f>"2016.06.01"</f>
        <v>2016.06.01</v>
      </c>
      <c r="H56" s="2" t="str">
        <f>"不是"</f>
        <v>不是</v>
      </c>
      <c r="I56" s="2" t="s">
        <v>12</v>
      </c>
      <c r="J56" s="2"/>
    </row>
    <row r="57" spans="1:10" ht="26.1" customHeight="1">
      <c r="A57" s="2">
        <v>55</v>
      </c>
      <c r="B57" s="4" t="str">
        <f>"牟冬梅"</f>
        <v>牟冬梅</v>
      </c>
      <c r="C57" s="4" t="str">
        <f t="shared" si="8"/>
        <v xml:space="preserve">女        </v>
      </c>
      <c r="D57" s="4" t="str">
        <f t="shared" si="12"/>
        <v>汉族</v>
      </c>
      <c r="E57" s="5" t="s">
        <v>37</v>
      </c>
      <c r="F57" s="4" t="str">
        <f>"本科学士"</f>
        <v>本科学士</v>
      </c>
      <c r="G57" s="4" t="str">
        <f>"2016.06.01"</f>
        <v>2016.06.01</v>
      </c>
      <c r="H57" s="2" t="str">
        <f t="shared" si="10"/>
        <v>是</v>
      </c>
      <c r="I57" s="2" t="s">
        <v>12</v>
      </c>
      <c r="J57" s="2"/>
    </row>
    <row r="58" spans="1:10" ht="26.1" customHeight="1">
      <c r="A58" s="2">
        <v>56</v>
      </c>
      <c r="B58" s="4" t="str">
        <f>"张钰与"</f>
        <v>张钰与</v>
      </c>
      <c r="C58" s="4" t="str">
        <f t="shared" si="4"/>
        <v xml:space="preserve">女        </v>
      </c>
      <c r="D58" s="4" t="str">
        <f t="shared" si="0"/>
        <v>汉族</v>
      </c>
      <c r="E58" s="5" t="s">
        <v>55</v>
      </c>
      <c r="F58" s="4" t="str">
        <f>"本科学士"</f>
        <v>本科学士</v>
      </c>
      <c r="G58" s="4" t="str">
        <f>"2017.06.01"</f>
        <v>2017.06.01</v>
      </c>
      <c r="H58" s="2" t="str">
        <f t="shared" si="7"/>
        <v>是</v>
      </c>
      <c r="I58" s="2" t="s">
        <v>12</v>
      </c>
      <c r="J58" s="2"/>
    </row>
    <row r="59" spans="1:10" ht="26.1" customHeight="1">
      <c r="A59" s="2">
        <v>57</v>
      </c>
      <c r="B59" s="4" t="str">
        <f>"杨玉婷"</f>
        <v>杨玉婷</v>
      </c>
      <c r="C59" s="4" t="str">
        <f t="shared" si="4"/>
        <v xml:space="preserve">女        </v>
      </c>
      <c r="D59" s="4" t="str">
        <f t="shared" si="0"/>
        <v>汉族</v>
      </c>
      <c r="E59" s="5" t="s">
        <v>45</v>
      </c>
      <c r="F59" s="4" t="str">
        <f>"专科无学位"</f>
        <v>专科无学位</v>
      </c>
      <c r="G59" s="4" t="str">
        <f>"2013.06.01"</f>
        <v>2013.06.01</v>
      </c>
      <c r="H59" s="2" t="str">
        <f t="shared" si="7"/>
        <v>是</v>
      </c>
      <c r="I59" s="2" t="s">
        <v>12</v>
      </c>
      <c r="J59" s="2"/>
    </row>
    <row r="60" spans="1:10" ht="26.1" customHeight="1">
      <c r="A60" s="2">
        <v>58</v>
      </c>
      <c r="B60" s="4" t="str">
        <f>"罗霞"</f>
        <v>罗霞</v>
      </c>
      <c r="C60" s="4" t="str">
        <f t="shared" si="4"/>
        <v xml:space="preserve">女        </v>
      </c>
      <c r="D60" s="4" t="str">
        <f t="shared" si="0"/>
        <v>汉族</v>
      </c>
      <c r="E60" s="5" t="s">
        <v>45</v>
      </c>
      <c r="F60" s="4" t="str">
        <f>"专科无学位"</f>
        <v>专科无学位</v>
      </c>
      <c r="G60" s="4" t="str">
        <f>"2016.06.01"</f>
        <v>2016.06.01</v>
      </c>
      <c r="H60" s="2" t="str">
        <f t="shared" si="7"/>
        <v>是</v>
      </c>
      <c r="I60" s="2" t="s">
        <v>12</v>
      </c>
      <c r="J60" s="2"/>
    </row>
    <row r="61" spans="1:10" ht="26.1" customHeight="1">
      <c r="A61" s="2">
        <v>59</v>
      </c>
      <c r="B61" s="4" t="str">
        <f>"韩丹"</f>
        <v>韩丹</v>
      </c>
      <c r="C61" s="4" t="str">
        <f t="shared" si="4"/>
        <v xml:space="preserve">女        </v>
      </c>
      <c r="D61" s="4" t="str">
        <f t="shared" si="0"/>
        <v>汉族</v>
      </c>
      <c r="E61" s="5" t="s">
        <v>35</v>
      </c>
      <c r="F61" s="4" t="str">
        <f>"专科无学位"</f>
        <v>专科无学位</v>
      </c>
      <c r="G61" s="4" t="str">
        <f>"2012.06.01"</f>
        <v>2012.06.01</v>
      </c>
      <c r="H61" s="2" t="str">
        <f t="shared" si="7"/>
        <v>是</v>
      </c>
      <c r="I61" s="2" t="s">
        <v>12</v>
      </c>
      <c r="J61" s="2"/>
    </row>
    <row r="62" spans="1:10" ht="26.1" customHeight="1">
      <c r="A62" s="2">
        <v>60</v>
      </c>
      <c r="B62" s="4" t="str">
        <f>"李海英"</f>
        <v>李海英</v>
      </c>
      <c r="C62" s="4" t="str">
        <f t="shared" si="4"/>
        <v xml:space="preserve">女        </v>
      </c>
      <c r="D62" s="4" t="str">
        <f>"壮族"</f>
        <v>壮族</v>
      </c>
      <c r="E62" s="5" t="s">
        <v>39</v>
      </c>
      <c r="F62" s="4" t="str">
        <f>"专科无学位"</f>
        <v>专科无学位</v>
      </c>
      <c r="G62" s="4" t="str">
        <f>"2017.06.01"</f>
        <v>2017.06.01</v>
      </c>
      <c r="H62" s="2" t="str">
        <f t="shared" si="7"/>
        <v>是</v>
      </c>
      <c r="I62" s="2" t="s">
        <v>12</v>
      </c>
      <c r="J62" s="2"/>
    </row>
    <row r="63" spans="1:10" ht="26.1" customHeight="1">
      <c r="A63" s="2">
        <v>61</v>
      </c>
      <c r="B63" s="4" t="str">
        <f>"党子淇"</f>
        <v>党子淇</v>
      </c>
      <c r="C63" s="4" t="str">
        <f t="shared" si="4"/>
        <v xml:space="preserve">女        </v>
      </c>
      <c r="D63" s="4" t="str">
        <f t="shared" ref="D63:D91" si="13">"汉族"</f>
        <v>汉族</v>
      </c>
      <c r="E63" s="5" t="s">
        <v>56</v>
      </c>
      <c r="F63" s="4" t="str">
        <f>"专科无学位"</f>
        <v>专科无学位</v>
      </c>
      <c r="G63" s="4" t="str">
        <f>"2011.07.01"</f>
        <v>2011.07.01</v>
      </c>
      <c r="H63" s="2" t="str">
        <f t="shared" si="7"/>
        <v>是</v>
      </c>
      <c r="I63" s="2" t="s">
        <v>12</v>
      </c>
      <c r="J63" s="2"/>
    </row>
    <row r="64" spans="1:10" ht="26.1" customHeight="1">
      <c r="A64" s="2">
        <v>62</v>
      </c>
      <c r="B64" s="4" t="str">
        <f>"卜婷婷"</f>
        <v>卜婷婷</v>
      </c>
      <c r="C64" s="4" t="str">
        <f t="shared" si="4"/>
        <v xml:space="preserve">女        </v>
      </c>
      <c r="D64" s="4" t="str">
        <f t="shared" si="13"/>
        <v>汉族</v>
      </c>
      <c r="E64" s="5" t="s">
        <v>36</v>
      </c>
      <c r="F64" s="4" t="str">
        <f>"本科学士"</f>
        <v>本科学士</v>
      </c>
      <c r="G64" s="4" t="str">
        <f>"2016.06.01"</f>
        <v>2016.06.01</v>
      </c>
      <c r="H64" s="2" t="str">
        <f t="shared" si="7"/>
        <v>是</v>
      </c>
      <c r="I64" s="2" t="s">
        <v>12</v>
      </c>
      <c r="J64" s="2"/>
    </row>
    <row r="65" spans="1:10" ht="26.1" customHeight="1">
      <c r="A65" s="2">
        <v>63</v>
      </c>
      <c r="B65" s="4" t="str">
        <f>"钟苑容"</f>
        <v>钟苑容</v>
      </c>
      <c r="C65" s="4" t="str">
        <f t="shared" si="4"/>
        <v xml:space="preserve">女        </v>
      </c>
      <c r="D65" s="4" t="str">
        <f t="shared" si="13"/>
        <v>汉族</v>
      </c>
      <c r="E65" s="5" t="s">
        <v>45</v>
      </c>
      <c r="F65" s="4" t="str">
        <f>"专科无学位"</f>
        <v>专科无学位</v>
      </c>
      <c r="G65" s="4" t="str">
        <f>"2017.07.01"</f>
        <v>2017.07.01</v>
      </c>
      <c r="H65" s="2" t="str">
        <f t="shared" si="7"/>
        <v>是</v>
      </c>
      <c r="I65" s="2" t="s">
        <v>12</v>
      </c>
      <c r="J65" s="2"/>
    </row>
    <row r="66" spans="1:10" ht="26.1" customHeight="1">
      <c r="A66" s="2">
        <v>64</v>
      </c>
      <c r="B66" s="4" t="str">
        <f>"林雨微"</f>
        <v>林雨微</v>
      </c>
      <c r="C66" s="4" t="str">
        <f t="shared" si="4"/>
        <v xml:space="preserve">女        </v>
      </c>
      <c r="D66" s="4" t="str">
        <f t="shared" si="13"/>
        <v>汉族</v>
      </c>
      <c r="E66" s="5" t="s">
        <v>36</v>
      </c>
      <c r="F66" s="4" t="str">
        <f>"本科学士"</f>
        <v>本科学士</v>
      </c>
      <c r="G66" s="4" t="str">
        <f>"2013.06.01"</f>
        <v>2013.06.01</v>
      </c>
      <c r="H66" s="2" t="str">
        <f>"不是"</f>
        <v>不是</v>
      </c>
      <c r="I66" s="2" t="s">
        <v>12</v>
      </c>
      <c r="J66" s="2"/>
    </row>
    <row r="67" spans="1:10" ht="26.1" customHeight="1">
      <c r="A67" s="2">
        <v>65</v>
      </c>
      <c r="B67" s="4" t="str">
        <f>"陈思颖"</f>
        <v>陈思颖</v>
      </c>
      <c r="C67" s="4" t="str">
        <f t="shared" si="4"/>
        <v xml:space="preserve">女        </v>
      </c>
      <c r="D67" s="4" t="str">
        <f t="shared" si="13"/>
        <v>汉族</v>
      </c>
      <c r="E67" s="5" t="s">
        <v>36</v>
      </c>
      <c r="F67" s="4" t="str">
        <f>"本科学士"</f>
        <v>本科学士</v>
      </c>
      <c r="G67" s="4" t="str">
        <f>"2017.06.01"</f>
        <v>2017.06.01</v>
      </c>
      <c r="H67" s="2" t="str">
        <f>"是"</f>
        <v>是</v>
      </c>
      <c r="I67" s="2" t="s">
        <v>12</v>
      </c>
      <c r="J67" s="2"/>
    </row>
    <row r="68" spans="1:10" ht="26.1" customHeight="1">
      <c r="A68" s="2">
        <v>66</v>
      </c>
      <c r="B68" s="4" t="str">
        <f>"杜沁蓓"</f>
        <v>杜沁蓓</v>
      </c>
      <c r="C68" s="4" t="str">
        <f t="shared" si="4"/>
        <v xml:space="preserve">女        </v>
      </c>
      <c r="D68" s="4" t="str">
        <f t="shared" si="13"/>
        <v>汉族</v>
      </c>
      <c r="E68" s="5" t="s">
        <v>36</v>
      </c>
      <c r="F68" s="4" t="str">
        <f>"本科学士"</f>
        <v>本科学士</v>
      </c>
      <c r="G68" s="4" t="str">
        <f>"2016.06.01"</f>
        <v>2016.06.01</v>
      </c>
      <c r="H68" s="2" t="str">
        <f>"不是"</f>
        <v>不是</v>
      </c>
      <c r="I68" s="2" t="s">
        <v>12</v>
      </c>
      <c r="J68" s="2"/>
    </row>
    <row r="69" spans="1:10" ht="26.1" customHeight="1">
      <c r="A69" s="2">
        <v>67</v>
      </c>
      <c r="B69" s="4" t="str">
        <f>"李乘存"</f>
        <v>李乘存</v>
      </c>
      <c r="C69" s="4" t="str">
        <f>"男        "</f>
        <v xml:space="preserve">男        </v>
      </c>
      <c r="D69" s="4" t="str">
        <f t="shared" si="13"/>
        <v>汉族</v>
      </c>
      <c r="E69" s="5" t="s">
        <v>45</v>
      </c>
      <c r="F69" s="4" t="str">
        <f>"专科学士"</f>
        <v>专科学士</v>
      </c>
      <c r="G69" s="4" t="str">
        <f>"2011.06.01"</f>
        <v>2011.06.01</v>
      </c>
      <c r="H69" s="2" t="str">
        <f>"是"</f>
        <v>是</v>
      </c>
      <c r="I69" s="2" t="s">
        <v>12</v>
      </c>
      <c r="J69" s="2"/>
    </row>
    <row r="70" spans="1:10" ht="26.1" customHeight="1">
      <c r="A70" s="2">
        <v>68</v>
      </c>
      <c r="B70" s="4" t="str">
        <f>"黎诗妤"</f>
        <v>黎诗妤</v>
      </c>
      <c r="C70" s="4" t="str">
        <f t="shared" si="11"/>
        <v xml:space="preserve">女        </v>
      </c>
      <c r="D70" s="4" t="str">
        <f t="shared" si="13"/>
        <v>汉族</v>
      </c>
      <c r="E70" s="5" t="s">
        <v>49</v>
      </c>
      <c r="F70" s="4" t="str">
        <f>"本科学士"</f>
        <v>本科学士</v>
      </c>
      <c r="G70" s="4" t="str">
        <f>"2017.06.01"</f>
        <v>2017.06.01</v>
      </c>
      <c r="H70" s="2" t="str">
        <f>"不是"</f>
        <v>不是</v>
      </c>
      <c r="I70" s="2" t="s">
        <v>12</v>
      </c>
      <c r="J70" s="2"/>
    </row>
    <row r="71" spans="1:10" ht="26.1" customHeight="1">
      <c r="A71" s="2">
        <v>69</v>
      </c>
      <c r="B71" s="4" t="str">
        <f>"林海怡"</f>
        <v>林海怡</v>
      </c>
      <c r="C71" s="4" t="str">
        <f t="shared" si="11"/>
        <v xml:space="preserve">女        </v>
      </c>
      <c r="D71" s="4" t="str">
        <f t="shared" si="13"/>
        <v>汉族</v>
      </c>
      <c r="E71" s="5" t="s">
        <v>37</v>
      </c>
      <c r="F71" s="4" t="str">
        <f>"本科学士"</f>
        <v>本科学士</v>
      </c>
      <c r="G71" s="4" t="str">
        <f>"2016.07.01"</f>
        <v>2016.07.01</v>
      </c>
      <c r="H71" s="2" t="str">
        <f>"是"</f>
        <v>是</v>
      </c>
      <c r="I71" s="2" t="s">
        <v>12</v>
      </c>
      <c r="J71" s="2"/>
    </row>
    <row r="72" spans="1:10" ht="26.1" customHeight="1">
      <c r="A72" s="2">
        <v>70</v>
      </c>
      <c r="B72" s="4" t="str">
        <f>"李大平"</f>
        <v>李大平</v>
      </c>
      <c r="C72" s="4" t="str">
        <f t="shared" si="11"/>
        <v xml:space="preserve">女        </v>
      </c>
      <c r="D72" s="4" t="str">
        <f t="shared" si="13"/>
        <v>汉族</v>
      </c>
      <c r="E72" s="5" t="s">
        <v>45</v>
      </c>
      <c r="F72" s="4" t="str">
        <f>"专科无学位"</f>
        <v>专科无学位</v>
      </c>
      <c r="G72" s="4" t="str">
        <f>"2017.06.01"</f>
        <v>2017.06.01</v>
      </c>
      <c r="H72" s="2" t="str">
        <f>"是"</f>
        <v>是</v>
      </c>
      <c r="I72" s="2" t="s">
        <v>12</v>
      </c>
      <c r="J72" s="2"/>
    </row>
    <row r="73" spans="1:10" ht="26.1" customHeight="1">
      <c r="A73" s="2">
        <v>71</v>
      </c>
      <c r="B73" s="4" t="str">
        <f>"杨美燕"</f>
        <v>杨美燕</v>
      </c>
      <c r="C73" s="4" t="str">
        <f t="shared" si="11"/>
        <v xml:space="preserve">女        </v>
      </c>
      <c r="D73" s="4" t="str">
        <f t="shared" si="13"/>
        <v>汉族</v>
      </c>
      <c r="E73" s="5" t="s">
        <v>35</v>
      </c>
      <c r="F73" s="4" t="str">
        <f>"专科无学位"</f>
        <v>专科无学位</v>
      </c>
      <c r="G73" s="4" t="str">
        <f>"2017.07.01"</f>
        <v>2017.07.01</v>
      </c>
      <c r="H73" s="2" t="str">
        <f>"是"</f>
        <v>是</v>
      </c>
      <c r="I73" s="2" t="s">
        <v>12</v>
      </c>
      <c r="J73" s="2"/>
    </row>
    <row r="74" spans="1:10" ht="26.1" customHeight="1">
      <c r="A74" s="2">
        <v>72</v>
      </c>
      <c r="B74" s="4" t="str">
        <f>"庞亦爽"</f>
        <v>庞亦爽</v>
      </c>
      <c r="C74" s="4" t="str">
        <f t="shared" si="11"/>
        <v xml:space="preserve">女        </v>
      </c>
      <c r="D74" s="4" t="str">
        <f t="shared" si="13"/>
        <v>汉族</v>
      </c>
      <c r="E74" s="5" t="s">
        <v>55</v>
      </c>
      <c r="F74" s="4" t="str">
        <f>"本科学士"</f>
        <v>本科学士</v>
      </c>
      <c r="G74" s="4" t="str">
        <f>"2017.07.01"</f>
        <v>2017.07.01</v>
      </c>
      <c r="H74" s="2" t="str">
        <f>"不是"</f>
        <v>不是</v>
      </c>
      <c r="I74" s="2" t="s">
        <v>12</v>
      </c>
      <c r="J74" s="2"/>
    </row>
    <row r="75" spans="1:10" ht="26.1" customHeight="1">
      <c r="A75" s="2">
        <v>73</v>
      </c>
      <c r="B75" s="4" t="str">
        <f>"陈世晓"</f>
        <v>陈世晓</v>
      </c>
      <c r="C75" s="4" t="str">
        <f t="shared" si="11"/>
        <v xml:space="preserve">女        </v>
      </c>
      <c r="D75" s="4" t="str">
        <f t="shared" si="13"/>
        <v>汉族</v>
      </c>
      <c r="E75" s="5" t="s">
        <v>40</v>
      </c>
      <c r="F75" s="4" t="str">
        <f>"专科无学位"</f>
        <v>专科无学位</v>
      </c>
      <c r="G75" s="4" t="str">
        <f>"2017.06.01"</f>
        <v>2017.06.01</v>
      </c>
      <c r="H75" s="2" t="str">
        <f>"是"</f>
        <v>是</v>
      </c>
      <c r="I75" s="2" t="s">
        <v>12</v>
      </c>
      <c r="J75" s="2"/>
    </row>
    <row r="76" spans="1:10" ht="26.1" customHeight="1">
      <c r="A76" s="2">
        <v>74</v>
      </c>
      <c r="B76" s="4" t="str">
        <f>"何丽婷"</f>
        <v>何丽婷</v>
      </c>
      <c r="C76" s="4" t="str">
        <f t="shared" si="11"/>
        <v xml:space="preserve">女        </v>
      </c>
      <c r="D76" s="4" t="str">
        <f t="shared" si="13"/>
        <v>汉族</v>
      </c>
      <c r="E76" s="5" t="s">
        <v>45</v>
      </c>
      <c r="F76" s="4" t="str">
        <f>"专科无学位"</f>
        <v>专科无学位</v>
      </c>
      <c r="G76" s="4" t="str">
        <f>"2016.06.01"</f>
        <v>2016.06.01</v>
      </c>
      <c r="H76" s="2" t="str">
        <f>"是"</f>
        <v>是</v>
      </c>
      <c r="I76" s="2" t="s">
        <v>12</v>
      </c>
      <c r="J76" s="2"/>
    </row>
    <row r="77" spans="1:10" ht="26.1" customHeight="1">
      <c r="A77" s="2">
        <v>75</v>
      </c>
      <c r="B77" s="4" t="str">
        <f>"余欣珊"</f>
        <v>余欣珊</v>
      </c>
      <c r="C77" s="4" t="str">
        <f t="shared" si="11"/>
        <v xml:space="preserve">女        </v>
      </c>
      <c r="D77" s="4" t="str">
        <f t="shared" si="13"/>
        <v>汉族</v>
      </c>
      <c r="E77" s="5" t="s">
        <v>36</v>
      </c>
      <c r="F77" s="4" t="str">
        <f>"本科学士"</f>
        <v>本科学士</v>
      </c>
      <c r="G77" s="4" t="str">
        <f>"2016.06.01"</f>
        <v>2016.06.01</v>
      </c>
      <c r="H77" s="2" t="str">
        <f>"不是"</f>
        <v>不是</v>
      </c>
      <c r="I77" s="2" t="s">
        <v>12</v>
      </c>
      <c r="J77" s="2"/>
    </row>
    <row r="78" spans="1:10" ht="26.1" customHeight="1">
      <c r="A78" s="2">
        <v>76</v>
      </c>
      <c r="B78" s="4" t="str">
        <f>"杨翠"</f>
        <v>杨翠</v>
      </c>
      <c r="C78" s="4" t="str">
        <f t="shared" si="11"/>
        <v xml:space="preserve">女        </v>
      </c>
      <c r="D78" s="4" t="str">
        <f t="shared" si="13"/>
        <v>汉族</v>
      </c>
      <c r="E78" s="5" t="s">
        <v>40</v>
      </c>
      <c r="F78" s="4" t="str">
        <f>"专科无学位"</f>
        <v>专科无学位</v>
      </c>
      <c r="G78" s="4" t="str">
        <f>"2017.06.01"</f>
        <v>2017.06.01</v>
      </c>
      <c r="H78" s="2" t="str">
        <f>"是"</f>
        <v>是</v>
      </c>
      <c r="I78" s="2" t="s">
        <v>12</v>
      </c>
      <c r="J78" s="2"/>
    </row>
    <row r="79" spans="1:10" ht="26.1" customHeight="1">
      <c r="A79" s="2">
        <v>77</v>
      </c>
      <c r="B79" s="4" t="str">
        <f>"吕宗容"</f>
        <v>吕宗容</v>
      </c>
      <c r="C79" s="4" t="str">
        <f t="shared" si="11"/>
        <v xml:space="preserve">女        </v>
      </c>
      <c r="D79" s="4" t="str">
        <f t="shared" si="13"/>
        <v>汉族</v>
      </c>
      <c r="E79" s="5" t="s">
        <v>39</v>
      </c>
      <c r="F79" s="4" t="str">
        <f>"本科学士"</f>
        <v>本科学士</v>
      </c>
      <c r="G79" s="4" t="str">
        <f>"2017.06.01"</f>
        <v>2017.06.01</v>
      </c>
      <c r="H79" s="2" t="str">
        <f>"是"</f>
        <v>是</v>
      </c>
      <c r="I79" s="2" t="s">
        <v>12</v>
      </c>
      <c r="J79" s="2"/>
    </row>
    <row r="80" spans="1:10" ht="26.1" customHeight="1">
      <c r="A80" s="2">
        <v>78</v>
      </c>
      <c r="B80" s="4" t="str">
        <f>"何凯丽"</f>
        <v>何凯丽</v>
      </c>
      <c r="C80" s="4" t="str">
        <f t="shared" si="11"/>
        <v xml:space="preserve">女        </v>
      </c>
      <c r="D80" s="4" t="str">
        <f t="shared" si="13"/>
        <v>汉族</v>
      </c>
      <c r="E80" s="5" t="s">
        <v>56</v>
      </c>
      <c r="F80" s="4" t="str">
        <f>"专科学士"</f>
        <v>专科学士</v>
      </c>
      <c r="G80" s="4" t="str">
        <f>"2017.06.01"</f>
        <v>2017.06.01</v>
      </c>
      <c r="H80" s="2" t="str">
        <f>"是"</f>
        <v>是</v>
      </c>
      <c r="I80" s="2" t="s">
        <v>12</v>
      </c>
      <c r="J80" s="2"/>
    </row>
    <row r="81" spans="1:10" ht="26.1" customHeight="1">
      <c r="A81" s="2">
        <v>79</v>
      </c>
      <c r="B81" s="4" t="str">
        <f>"陈文红"</f>
        <v>陈文红</v>
      </c>
      <c r="C81" s="4" t="str">
        <f t="shared" si="11"/>
        <v xml:space="preserve">女        </v>
      </c>
      <c r="D81" s="4" t="str">
        <f t="shared" si="13"/>
        <v>汉族</v>
      </c>
      <c r="E81" s="5" t="s">
        <v>45</v>
      </c>
      <c r="F81" s="4" t="str">
        <f>"专科无学位"</f>
        <v>专科无学位</v>
      </c>
      <c r="G81" s="4" t="str">
        <f>"2015.06.01"</f>
        <v>2015.06.01</v>
      </c>
      <c r="H81" s="2" t="str">
        <f>"是"</f>
        <v>是</v>
      </c>
      <c r="I81" s="2" t="s">
        <v>12</v>
      </c>
      <c r="J81" s="2"/>
    </row>
    <row r="82" spans="1:10" ht="26.1" customHeight="1">
      <c r="A82" s="2">
        <v>80</v>
      </c>
      <c r="B82" s="4" t="str">
        <f>"姚远清"</f>
        <v>姚远清</v>
      </c>
      <c r="C82" s="4" t="str">
        <f t="shared" si="11"/>
        <v xml:space="preserve">女        </v>
      </c>
      <c r="D82" s="4" t="str">
        <f t="shared" si="13"/>
        <v>汉族</v>
      </c>
      <c r="E82" s="5" t="s">
        <v>45</v>
      </c>
      <c r="F82" s="4" t="str">
        <f>"专科无学位"</f>
        <v>专科无学位</v>
      </c>
      <c r="G82" s="4" t="str">
        <f>"2017.07.01"</f>
        <v>2017.07.01</v>
      </c>
      <c r="H82" s="2" t="str">
        <f>"是"</f>
        <v>是</v>
      </c>
      <c r="I82" s="2" t="s">
        <v>12</v>
      </c>
      <c r="J82" s="2"/>
    </row>
    <row r="83" spans="1:10" ht="26.1" customHeight="1">
      <c r="A83" s="2">
        <v>81</v>
      </c>
      <c r="B83" s="4" t="str">
        <f>"张宇"</f>
        <v>张宇</v>
      </c>
      <c r="C83" s="4" t="str">
        <f t="shared" si="11"/>
        <v xml:space="preserve">女        </v>
      </c>
      <c r="D83" s="4" t="str">
        <f t="shared" si="13"/>
        <v>汉族</v>
      </c>
      <c r="E83" s="5" t="s">
        <v>53</v>
      </c>
      <c r="F83" s="4" t="str">
        <f>"本科学士"</f>
        <v>本科学士</v>
      </c>
      <c r="G83" s="4" t="str">
        <f>"2017.07.01"</f>
        <v>2017.07.01</v>
      </c>
      <c r="H83" s="2" t="str">
        <f>"不是"</f>
        <v>不是</v>
      </c>
      <c r="I83" s="2" t="s">
        <v>12</v>
      </c>
      <c r="J83" s="2"/>
    </row>
    <row r="84" spans="1:10" ht="26.1" customHeight="1">
      <c r="A84" s="2">
        <v>82</v>
      </c>
      <c r="B84" s="4" t="str">
        <f>"杨小兰"</f>
        <v>杨小兰</v>
      </c>
      <c r="C84" s="4" t="str">
        <f t="shared" si="11"/>
        <v xml:space="preserve">女        </v>
      </c>
      <c r="D84" s="4" t="str">
        <f t="shared" si="13"/>
        <v>汉族</v>
      </c>
      <c r="E84" s="5" t="s">
        <v>36</v>
      </c>
      <c r="F84" s="4" t="str">
        <f>"本科学士"</f>
        <v>本科学士</v>
      </c>
      <c r="G84" s="4" t="str">
        <f>"2016.06.01"</f>
        <v>2016.06.01</v>
      </c>
      <c r="H84" s="2" t="str">
        <f t="shared" ref="H84:H94" si="14">"是"</f>
        <v>是</v>
      </c>
      <c r="I84" s="2" t="s">
        <v>12</v>
      </c>
      <c r="J84" s="2"/>
    </row>
    <row r="85" spans="1:10" ht="26.1" customHeight="1">
      <c r="A85" s="2">
        <v>83</v>
      </c>
      <c r="B85" s="4" t="str">
        <f>"陈洁梅"</f>
        <v>陈洁梅</v>
      </c>
      <c r="C85" s="4" t="str">
        <f t="shared" si="11"/>
        <v xml:space="preserve">女        </v>
      </c>
      <c r="D85" s="4" t="str">
        <f t="shared" si="13"/>
        <v>汉族</v>
      </c>
      <c r="E85" s="5" t="s">
        <v>57</v>
      </c>
      <c r="F85" s="4" t="str">
        <f>"本科学士"</f>
        <v>本科学士</v>
      </c>
      <c r="G85" s="4" t="str">
        <f>"2017.06.01"</f>
        <v>2017.06.01</v>
      </c>
      <c r="H85" s="2" t="str">
        <f t="shared" si="14"/>
        <v>是</v>
      </c>
      <c r="I85" s="2" t="s">
        <v>12</v>
      </c>
      <c r="J85" s="2"/>
    </row>
    <row r="86" spans="1:10" ht="26.1" customHeight="1">
      <c r="A86" s="2">
        <v>84</v>
      </c>
      <c r="B86" s="4" t="str">
        <f>"吴展媚"</f>
        <v>吴展媚</v>
      </c>
      <c r="C86" s="4" t="str">
        <f t="shared" si="11"/>
        <v xml:space="preserve">女        </v>
      </c>
      <c r="D86" s="4" t="str">
        <f t="shared" si="13"/>
        <v>汉族</v>
      </c>
      <c r="E86" s="5" t="s">
        <v>36</v>
      </c>
      <c r="F86" s="4" t="str">
        <f>"本科学士"</f>
        <v>本科学士</v>
      </c>
      <c r="G86" s="4" t="str">
        <f>"2016.06.01"</f>
        <v>2016.06.01</v>
      </c>
      <c r="H86" s="2" t="str">
        <f t="shared" si="14"/>
        <v>是</v>
      </c>
      <c r="I86" s="2" t="s">
        <v>12</v>
      </c>
      <c r="J86" s="2"/>
    </row>
    <row r="87" spans="1:10" ht="26.1" customHeight="1">
      <c r="A87" s="2">
        <v>85</v>
      </c>
      <c r="B87" s="4" t="str">
        <f>"杨群"</f>
        <v>杨群</v>
      </c>
      <c r="C87" s="4" t="str">
        <f t="shared" si="11"/>
        <v xml:space="preserve">女        </v>
      </c>
      <c r="D87" s="4" t="str">
        <f t="shared" si="13"/>
        <v>汉族</v>
      </c>
      <c r="E87" s="5" t="s">
        <v>45</v>
      </c>
      <c r="F87" s="4" t="str">
        <f>"专科无学位"</f>
        <v>专科无学位</v>
      </c>
      <c r="G87" s="4" t="str">
        <f>"2016.06.01"</f>
        <v>2016.06.01</v>
      </c>
      <c r="H87" s="2" t="str">
        <f t="shared" si="14"/>
        <v>是</v>
      </c>
      <c r="I87" s="2" t="s">
        <v>12</v>
      </c>
      <c r="J87" s="2"/>
    </row>
    <row r="88" spans="1:10" ht="26.1" customHeight="1">
      <c r="A88" s="2">
        <v>86</v>
      </c>
      <c r="B88" s="4" t="str">
        <f>"关霜"</f>
        <v>关霜</v>
      </c>
      <c r="C88" s="4" t="str">
        <f t="shared" si="11"/>
        <v xml:space="preserve">女        </v>
      </c>
      <c r="D88" s="4" t="str">
        <f t="shared" si="13"/>
        <v>汉族</v>
      </c>
      <c r="E88" s="5" t="s">
        <v>37</v>
      </c>
      <c r="F88" s="4" t="str">
        <f>"本科学士"</f>
        <v>本科学士</v>
      </c>
      <c r="G88" s="4" t="str">
        <f>"2017.06.01"</f>
        <v>2017.06.01</v>
      </c>
      <c r="H88" s="2" t="str">
        <f t="shared" si="14"/>
        <v>是</v>
      </c>
      <c r="I88" s="2" t="s">
        <v>12</v>
      </c>
      <c r="J88" s="2"/>
    </row>
    <row r="89" spans="1:10" ht="26.1" customHeight="1">
      <c r="A89" s="2">
        <v>87</v>
      </c>
      <c r="B89" s="4" t="str">
        <f>"任玉婵"</f>
        <v>任玉婵</v>
      </c>
      <c r="C89" s="4" t="str">
        <f t="shared" si="11"/>
        <v xml:space="preserve">女        </v>
      </c>
      <c r="D89" s="4" t="str">
        <f t="shared" si="13"/>
        <v>汉族</v>
      </c>
      <c r="E89" s="5" t="s">
        <v>37</v>
      </c>
      <c r="F89" s="4" t="str">
        <f>"本科学士"</f>
        <v>本科学士</v>
      </c>
      <c r="G89" s="4" t="str">
        <f>"2014.06.01"</f>
        <v>2014.06.01</v>
      </c>
      <c r="H89" s="2" t="str">
        <f t="shared" si="14"/>
        <v>是</v>
      </c>
      <c r="I89" s="2" t="s">
        <v>12</v>
      </c>
      <c r="J89" s="2"/>
    </row>
    <row r="90" spans="1:10" ht="26.1" customHeight="1">
      <c r="A90" s="2">
        <v>88</v>
      </c>
      <c r="B90" s="4" t="str">
        <f>"梁瑛球"</f>
        <v>梁瑛球</v>
      </c>
      <c r="C90" s="4" t="str">
        <f t="shared" si="11"/>
        <v xml:space="preserve">女        </v>
      </c>
      <c r="D90" s="4" t="str">
        <f t="shared" si="13"/>
        <v>汉族</v>
      </c>
      <c r="E90" s="5" t="s">
        <v>45</v>
      </c>
      <c r="F90" s="4" t="str">
        <f>"专科无学位"</f>
        <v>专科无学位</v>
      </c>
      <c r="G90" s="4" t="str">
        <f>"2017.06.01"</f>
        <v>2017.06.01</v>
      </c>
      <c r="H90" s="2" t="str">
        <f t="shared" si="14"/>
        <v>是</v>
      </c>
      <c r="I90" s="2" t="s">
        <v>12</v>
      </c>
      <c r="J90" s="2"/>
    </row>
    <row r="91" spans="1:10" ht="26.1" customHeight="1">
      <c r="A91" s="2">
        <v>89</v>
      </c>
      <c r="B91" s="4" t="str">
        <f>"廖礼敏"</f>
        <v>廖礼敏</v>
      </c>
      <c r="C91" s="4" t="str">
        <f t="shared" si="11"/>
        <v xml:space="preserve">女        </v>
      </c>
      <c r="D91" s="4" t="str">
        <f t="shared" si="13"/>
        <v>汉族</v>
      </c>
      <c r="E91" s="5" t="s">
        <v>36</v>
      </c>
      <c r="F91" s="4" t="str">
        <f>"本科学士"</f>
        <v>本科学士</v>
      </c>
      <c r="G91" s="4" t="str">
        <f>"2015.06.01"</f>
        <v>2015.06.01</v>
      </c>
      <c r="H91" s="2" t="str">
        <f t="shared" si="14"/>
        <v>是</v>
      </c>
      <c r="I91" s="2" t="s">
        <v>12</v>
      </c>
      <c r="J91" s="2"/>
    </row>
    <row r="92" spans="1:10" ht="26.1" customHeight="1">
      <c r="A92" s="2">
        <v>90</v>
      </c>
      <c r="B92" s="4" t="str">
        <f>"尹露露"</f>
        <v>尹露露</v>
      </c>
      <c r="C92" s="4" t="str">
        <f t="shared" si="11"/>
        <v xml:space="preserve">女        </v>
      </c>
      <c r="D92" s="4" t="str">
        <f>"彝族"</f>
        <v>彝族</v>
      </c>
      <c r="E92" s="5" t="s">
        <v>37</v>
      </c>
      <c r="F92" s="4" t="str">
        <f>"本科学士"</f>
        <v>本科学士</v>
      </c>
      <c r="G92" s="4" t="str">
        <f>"2017.06.01"</f>
        <v>2017.06.01</v>
      </c>
      <c r="H92" s="2" t="str">
        <f t="shared" si="14"/>
        <v>是</v>
      </c>
      <c r="I92" s="2" t="s">
        <v>12</v>
      </c>
      <c r="J92" s="2"/>
    </row>
    <row r="93" spans="1:10" ht="26.1" customHeight="1">
      <c r="A93" s="2">
        <v>91</v>
      </c>
      <c r="B93" s="4" t="str">
        <f>"李庭波"</f>
        <v>李庭波</v>
      </c>
      <c r="C93" s="4" t="str">
        <f t="shared" si="11"/>
        <v xml:space="preserve">女        </v>
      </c>
      <c r="D93" s="4" t="str">
        <f t="shared" si="12"/>
        <v>汉族</v>
      </c>
      <c r="E93" s="5" t="s">
        <v>35</v>
      </c>
      <c r="F93" s="4" t="str">
        <f>"专科无学位"</f>
        <v>专科无学位</v>
      </c>
      <c r="G93" s="4" t="str">
        <f>"2015.06.01"</f>
        <v>2015.06.01</v>
      </c>
      <c r="H93" s="2" t="str">
        <f t="shared" si="14"/>
        <v>是</v>
      </c>
      <c r="I93" s="2" t="s">
        <v>12</v>
      </c>
      <c r="J93" s="2"/>
    </row>
    <row r="94" spans="1:10" ht="26.1" customHeight="1">
      <c r="A94" s="2">
        <v>92</v>
      </c>
      <c r="B94" s="4" t="str">
        <f>"谭宇婷"</f>
        <v>谭宇婷</v>
      </c>
      <c r="C94" s="4" t="str">
        <f t="shared" si="11"/>
        <v xml:space="preserve">女        </v>
      </c>
      <c r="D94" s="4" t="str">
        <f t="shared" si="12"/>
        <v>汉族</v>
      </c>
      <c r="E94" s="5" t="s">
        <v>36</v>
      </c>
      <c r="F94" s="4" t="str">
        <f>"本科学士"</f>
        <v>本科学士</v>
      </c>
      <c r="G94" s="4" t="str">
        <f>"2016.06.01"</f>
        <v>2016.06.01</v>
      </c>
      <c r="H94" s="2" t="str">
        <f t="shared" si="14"/>
        <v>是</v>
      </c>
      <c r="I94" s="2" t="s">
        <v>12</v>
      </c>
      <c r="J94" s="2"/>
    </row>
    <row r="95" spans="1:10" ht="26.1" customHeight="1">
      <c r="A95" s="2">
        <v>93</v>
      </c>
      <c r="B95" s="4" t="str">
        <f>"晏志婷"</f>
        <v>晏志婷</v>
      </c>
      <c r="C95" s="4" t="str">
        <f t="shared" si="11"/>
        <v xml:space="preserve">女        </v>
      </c>
      <c r="D95" s="4" t="str">
        <f t="shared" si="12"/>
        <v>汉族</v>
      </c>
      <c r="E95" s="5" t="s">
        <v>36</v>
      </c>
      <c r="F95" s="4" t="str">
        <f>"本科学士"</f>
        <v>本科学士</v>
      </c>
      <c r="G95" s="4" t="str">
        <f>"2015.06.01"</f>
        <v>2015.06.01</v>
      </c>
      <c r="H95" s="2" t="str">
        <f>"不是"</f>
        <v>不是</v>
      </c>
      <c r="I95" s="2" t="s">
        <v>12</v>
      </c>
      <c r="J95" s="2"/>
    </row>
    <row r="96" spans="1:10" ht="26.1" customHeight="1">
      <c r="A96" s="2">
        <v>94</v>
      </c>
      <c r="B96" s="4" t="str">
        <f>"李玲"</f>
        <v>李玲</v>
      </c>
      <c r="C96" s="4" t="str">
        <f t="shared" si="11"/>
        <v xml:space="preserve">女        </v>
      </c>
      <c r="D96" s="4" t="str">
        <f t="shared" si="12"/>
        <v>汉族</v>
      </c>
      <c r="E96" s="5" t="s">
        <v>45</v>
      </c>
      <c r="F96" s="4" t="str">
        <f>"专科无学位"</f>
        <v>专科无学位</v>
      </c>
      <c r="G96" s="4" t="str">
        <f>"2016.06.01"</f>
        <v>2016.06.01</v>
      </c>
      <c r="H96" s="2" t="str">
        <f t="shared" ref="H96:H104" si="15">"是"</f>
        <v>是</v>
      </c>
      <c r="I96" s="2" t="s">
        <v>12</v>
      </c>
      <c r="J96" s="2"/>
    </row>
    <row r="97" spans="1:10" ht="26.1" customHeight="1">
      <c r="A97" s="2">
        <v>95</v>
      </c>
      <c r="B97" s="4" t="str">
        <f>"黄莉"</f>
        <v>黄莉</v>
      </c>
      <c r="C97" s="4" t="str">
        <f t="shared" si="11"/>
        <v xml:space="preserve">女        </v>
      </c>
      <c r="D97" s="4" t="str">
        <f t="shared" si="12"/>
        <v>汉族</v>
      </c>
      <c r="E97" s="5" t="s">
        <v>36</v>
      </c>
      <c r="F97" s="4" t="str">
        <f>"本科学士"</f>
        <v>本科学士</v>
      </c>
      <c r="G97" s="4" t="str">
        <f>"2013.06.01"</f>
        <v>2013.06.01</v>
      </c>
      <c r="H97" s="2" t="str">
        <f t="shared" si="15"/>
        <v>是</v>
      </c>
      <c r="I97" s="2" t="s">
        <v>12</v>
      </c>
      <c r="J97" s="2"/>
    </row>
    <row r="98" spans="1:10" ht="26.1" customHeight="1">
      <c r="A98" s="2">
        <v>96</v>
      </c>
      <c r="B98" s="4" t="str">
        <f>"周芊彤"</f>
        <v>周芊彤</v>
      </c>
      <c r="C98" s="4" t="str">
        <f t="shared" si="11"/>
        <v xml:space="preserve">女        </v>
      </c>
      <c r="D98" s="4" t="str">
        <f t="shared" si="12"/>
        <v>汉族</v>
      </c>
      <c r="E98" s="5" t="s">
        <v>36</v>
      </c>
      <c r="F98" s="4" t="str">
        <f>"本科学士"</f>
        <v>本科学士</v>
      </c>
      <c r="G98" s="4" t="str">
        <f>"2016.06.01"</f>
        <v>2016.06.01</v>
      </c>
      <c r="H98" s="2" t="str">
        <f t="shared" si="15"/>
        <v>是</v>
      </c>
      <c r="I98" s="2" t="s">
        <v>12</v>
      </c>
      <c r="J98" s="2"/>
    </row>
    <row r="99" spans="1:10" ht="26.1" customHeight="1">
      <c r="A99" s="2">
        <v>97</v>
      </c>
      <c r="B99" s="4" t="str">
        <f>"朱文芳"</f>
        <v>朱文芳</v>
      </c>
      <c r="C99" s="4" t="str">
        <f t="shared" si="11"/>
        <v xml:space="preserve">女        </v>
      </c>
      <c r="D99" s="4" t="str">
        <f t="shared" si="12"/>
        <v>汉族</v>
      </c>
      <c r="E99" s="5" t="s">
        <v>36</v>
      </c>
      <c r="F99" s="4" t="str">
        <f>"本科学士"</f>
        <v>本科学士</v>
      </c>
      <c r="G99" s="4" t="str">
        <f>"2013.06.01"</f>
        <v>2013.06.01</v>
      </c>
      <c r="H99" s="2" t="str">
        <f t="shared" si="15"/>
        <v>是</v>
      </c>
      <c r="I99" s="2" t="s">
        <v>12</v>
      </c>
      <c r="J99" s="2"/>
    </row>
    <row r="100" spans="1:10" ht="26.1" customHeight="1">
      <c r="A100" s="2">
        <v>98</v>
      </c>
      <c r="B100" s="4" t="str">
        <f>"孔春梅"</f>
        <v>孔春梅</v>
      </c>
      <c r="C100" s="4" t="str">
        <f t="shared" si="11"/>
        <v xml:space="preserve">女        </v>
      </c>
      <c r="D100" s="4" t="str">
        <f t="shared" si="12"/>
        <v>汉族</v>
      </c>
      <c r="E100" s="5" t="s">
        <v>35</v>
      </c>
      <c r="F100" s="4" t="str">
        <f>"专科无学位"</f>
        <v>专科无学位</v>
      </c>
      <c r="G100" s="4" t="str">
        <f>"2014.07.01"</f>
        <v>2014.07.01</v>
      </c>
      <c r="H100" s="2" t="str">
        <f t="shared" si="15"/>
        <v>是</v>
      </c>
      <c r="I100" s="2" t="s">
        <v>12</v>
      </c>
      <c r="J100" s="2"/>
    </row>
    <row r="101" spans="1:10" ht="26.1" customHeight="1">
      <c r="A101" s="2">
        <v>99</v>
      </c>
      <c r="B101" s="4" t="str">
        <f>"曾丽君"</f>
        <v>曾丽君</v>
      </c>
      <c r="C101" s="4" t="str">
        <f t="shared" si="11"/>
        <v xml:space="preserve">女        </v>
      </c>
      <c r="D101" s="4" t="str">
        <f t="shared" si="12"/>
        <v>汉族</v>
      </c>
      <c r="E101" s="5" t="s">
        <v>58</v>
      </c>
      <c r="F101" s="4" t="str">
        <f t="shared" ref="F101:F107" si="16">"本科学士"</f>
        <v>本科学士</v>
      </c>
      <c r="G101" s="4" t="str">
        <f>"2017.07.01"</f>
        <v>2017.07.01</v>
      </c>
      <c r="H101" s="2" t="str">
        <f t="shared" si="15"/>
        <v>是</v>
      </c>
      <c r="I101" s="2" t="s">
        <v>12</v>
      </c>
      <c r="J101" s="2"/>
    </row>
    <row r="102" spans="1:10" ht="26.1" customHeight="1">
      <c r="A102" s="2">
        <v>100</v>
      </c>
      <c r="B102" s="4" t="str">
        <f>"杜华丽"</f>
        <v>杜华丽</v>
      </c>
      <c r="C102" s="4" t="str">
        <f t="shared" si="11"/>
        <v xml:space="preserve">女        </v>
      </c>
      <c r="D102" s="4" t="str">
        <f t="shared" si="12"/>
        <v>汉族</v>
      </c>
      <c r="E102" s="5" t="s">
        <v>59</v>
      </c>
      <c r="F102" s="4" t="str">
        <f t="shared" si="16"/>
        <v>本科学士</v>
      </c>
      <c r="G102" s="4" t="str">
        <f>"2014.07.01"</f>
        <v>2014.07.01</v>
      </c>
      <c r="H102" s="2" t="str">
        <f t="shared" si="15"/>
        <v>是</v>
      </c>
      <c r="I102" s="2" t="s">
        <v>12</v>
      </c>
      <c r="J102" s="2"/>
    </row>
    <row r="103" spans="1:10" ht="26.1" customHeight="1">
      <c r="A103" s="2">
        <v>101</v>
      </c>
      <c r="B103" s="4" t="str">
        <f>"徐荣彬"</f>
        <v>徐荣彬</v>
      </c>
      <c r="C103" s="4" t="str">
        <f t="shared" si="11"/>
        <v xml:space="preserve">女        </v>
      </c>
      <c r="D103" s="4" t="str">
        <f t="shared" si="12"/>
        <v>汉族</v>
      </c>
      <c r="E103" s="5" t="s">
        <v>36</v>
      </c>
      <c r="F103" s="4" t="str">
        <f t="shared" si="16"/>
        <v>本科学士</v>
      </c>
      <c r="G103" s="4" t="str">
        <f>"2015.06.01"</f>
        <v>2015.06.01</v>
      </c>
      <c r="H103" s="2" t="str">
        <f t="shared" si="15"/>
        <v>是</v>
      </c>
      <c r="I103" s="2" t="s">
        <v>13</v>
      </c>
      <c r="J103" s="2"/>
    </row>
    <row r="104" spans="1:10" ht="26.1" customHeight="1">
      <c r="A104" s="2">
        <v>102</v>
      </c>
      <c r="B104" s="4" t="str">
        <f>"吴科萍"</f>
        <v>吴科萍</v>
      </c>
      <c r="C104" s="4" t="str">
        <f t="shared" si="11"/>
        <v xml:space="preserve">女        </v>
      </c>
      <c r="D104" s="4" t="str">
        <f t="shared" si="12"/>
        <v>汉族</v>
      </c>
      <c r="E104" s="5" t="s">
        <v>37</v>
      </c>
      <c r="F104" s="4" t="str">
        <f t="shared" si="16"/>
        <v>本科学士</v>
      </c>
      <c r="G104" s="4" t="str">
        <f>"2017.06.01"</f>
        <v>2017.06.01</v>
      </c>
      <c r="H104" s="2" t="str">
        <f t="shared" si="15"/>
        <v>是</v>
      </c>
      <c r="I104" s="2" t="s">
        <v>13</v>
      </c>
      <c r="J104" s="2"/>
    </row>
    <row r="105" spans="1:10" ht="26.1" customHeight="1">
      <c r="A105" s="2">
        <v>103</v>
      </c>
      <c r="B105" s="4" t="str">
        <f>"邹惠"</f>
        <v>邹惠</v>
      </c>
      <c r="C105" s="4" t="str">
        <f t="shared" si="11"/>
        <v xml:space="preserve">女        </v>
      </c>
      <c r="D105" s="4" t="str">
        <f t="shared" si="12"/>
        <v>汉族</v>
      </c>
      <c r="E105" s="5" t="s">
        <v>60</v>
      </c>
      <c r="F105" s="4" t="str">
        <f t="shared" si="16"/>
        <v>本科学士</v>
      </c>
      <c r="G105" s="4" t="str">
        <f>"2017.06.01"</f>
        <v>2017.06.01</v>
      </c>
      <c r="H105" s="2" t="str">
        <f>"不是"</f>
        <v>不是</v>
      </c>
      <c r="I105" s="2" t="s">
        <v>13</v>
      </c>
      <c r="J105" s="2"/>
    </row>
    <row r="106" spans="1:10" ht="26.1" customHeight="1">
      <c r="A106" s="2">
        <v>104</v>
      </c>
      <c r="B106" s="4" t="str">
        <f>"甘贤贤"</f>
        <v>甘贤贤</v>
      </c>
      <c r="C106" s="4" t="str">
        <f t="shared" si="11"/>
        <v xml:space="preserve">女        </v>
      </c>
      <c r="D106" s="4" t="str">
        <f t="shared" si="12"/>
        <v>汉族</v>
      </c>
      <c r="E106" s="5" t="s">
        <v>37</v>
      </c>
      <c r="F106" s="4" t="str">
        <f t="shared" si="16"/>
        <v>本科学士</v>
      </c>
      <c r="G106" s="4" t="str">
        <f>"2017.07.01"</f>
        <v>2017.07.01</v>
      </c>
      <c r="H106" s="2" t="str">
        <f>"是"</f>
        <v>是</v>
      </c>
      <c r="I106" s="2" t="s">
        <v>13</v>
      </c>
      <c r="J106" s="2"/>
    </row>
    <row r="107" spans="1:10" ht="26.1" customHeight="1">
      <c r="A107" s="2">
        <v>105</v>
      </c>
      <c r="B107" s="4" t="str">
        <f>"钟新群"</f>
        <v>钟新群</v>
      </c>
      <c r="C107" s="4" t="str">
        <f t="shared" si="11"/>
        <v xml:space="preserve">女        </v>
      </c>
      <c r="D107" s="4" t="str">
        <f t="shared" si="12"/>
        <v>汉族</v>
      </c>
      <c r="E107" s="5" t="s">
        <v>43</v>
      </c>
      <c r="F107" s="4" t="str">
        <f t="shared" si="16"/>
        <v>本科学士</v>
      </c>
      <c r="G107" s="4" t="str">
        <f>"2017.06.01"</f>
        <v>2017.06.01</v>
      </c>
      <c r="H107" s="2" t="str">
        <f>"是"</f>
        <v>是</v>
      </c>
      <c r="I107" s="2" t="s">
        <v>13</v>
      </c>
      <c r="J107" s="2"/>
    </row>
    <row r="108" spans="1:10" ht="26.1" customHeight="1">
      <c r="A108" s="2">
        <v>106</v>
      </c>
      <c r="B108" s="4" t="str">
        <f>"杨海霞"</f>
        <v>杨海霞</v>
      </c>
      <c r="C108" s="4" t="str">
        <f t="shared" si="11"/>
        <v xml:space="preserve">女        </v>
      </c>
      <c r="D108" s="4" t="str">
        <f t="shared" si="12"/>
        <v>汉族</v>
      </c>
      <c r="E108" s="5" t="s">
        <v>36</v>
      </c>
      <c r="F108" s="4" t="str">
        <f>"专科无学位"</f>
        <v>专科无学位</v>
      </c>
      <c r="G108" s="4" t="str">
        <f>"2011.07.01"</f>
        <v>2011.07.01</v>
      </c>
      <c r="H108" s="2" t="str">
        <f>"是"</f>
        <v>是</v>
      </c>
      <c r="I108" s="2" t="s">
        <v>13</v>
      </c>
      <c r="J108" s="2"/>
    </row>
    <row r="109" spans="1:10" ht="26.1" customHeight="1">
      <c r="A109" s="2">
        <v>107</v>
      </c>
      <c r="B109" s="4" t="str">
        <f>"曾琰"</f>
        <v>曾琰</v>
      </c>
      <c r="C109" s="4" t="str">
        <f t="shared" si="11"/>
        <v xml:space="preserve">女        </v>
      </c>
      <c r="D109" s="4" t="str">
        <f t="shared" si="12"/>
        <v>汉族</v>
      </c>
      <c r="E109" s="5" t="s">
        <v>36</v>
      </c>
      <c r="F109" s="4" t="str">
        <f>"本科学士"</f>
        <v>本科学士</v>
      </c>
      <c r="G109" s="4" t="str">
        <f>"2012.06.01"</f>
        <v>2012.06.01</v>
      </c>
      <c r="H109" s="2" t="str">
        <f>"不是"</f>
        <v>不是</v>
      </c>
      <c r="I109" s="2" t="s">
        <v>13</v>
      </c>
      <c r="J109" s="2"/>
    </row>
    <row r="110" spans="1:10" ht="26.1" customHeight="1">
      <c r="A110" s="2">
        <v>108</v>
      </c>
      <c r="B110" s="4" t="str">
        <f>"杨莉"</f>
        <v>杨莉</v>
      </c>
      <c r="C110" s="4" t="str">
        <f t="shared" si="11"/>
        <v xml:space="preserve">女        </v>
      </c>
      <c r="D110" s="4" t="str">
        <f t="shared" si="12"/>
        <v>汉族</v>
      </c>
      <c r="E110" s="5" t="s">
        <v>61</v>
      </c>
      <c r="F110" s="4" t="str">
        <f>"本科学士"</f>
        <v>本科学士</v>
      </c>
      <c r="G110" s="4" t="str">
        <f>"2017.06.01"</f>
        <v>2017.06.01</v>
      </c>
      <c r="H110" s="2" t="str">
        <f>"不是"</f>
        <v>不是</v>
      </c>
      <c r="I110" s="2" t="s">
        <v>13</v>
      </c>
      <c r="J110" s="2"/>
    </row>
    <row r="111" spans="1:10" ht="26.1" customHeight="1">
      <c r="A111" s="2">
        <v>109</v>
      </c>
      <c r="B111" s="4" t="str">
        <f>"莫鲜偌"</f>
        <v>莫鲜偌</v>
      </c>
      <c r="C111" s="4" t="str">
        <f t="shared" si="11"/>
        <v xml:space="preserve">女        </v>
      </c>
      <c r="D111" s="4" t="str">
        <f t="shared" si="12"/>
        <v>汉族</v>
      </c>
      <c r="E111" s="5" t="s">
        <v>62</v>
      </c>
      <c r="F111" s="4" t="str">
        <f>"本科学士"</f>
        <v>本科学士</v>
      </c>
      <c r="G111" s="4" t="str">
        <f>"2017.06.01"</f>
        <v>2017.06.01</v>
      </c>
      <c r="H111" s="2" t="str">
        <f>"是"</f>
        <v>是</v>
      </c>
      <c r="I111" s="2" t="s">
        <v>13</v>
      </c>
      <c r="J111" s="2"/>
    </row>
    <row r="112" spans="1:10" ht="26.1" customHeight="1">
      <c r="A112" s="2">
        <v>110</v>
      </c>
      <c r="B112" s="4" t="str">
        <f>"张馨文"</f>
        <v>张馨文</v>
      </c>
      <c r="C112" s="4" t="str">
        <f t="shared" si="11"/>
        <v xml:space="preserve">女        </v>
      </c>
      <c r="D112" s="4" t="str">
        <f t="shared" si="12"/>
        <v>汉族</v>
      </c>
      <c r="E112" s="5" t="s">
        <v>36</v>
      </c>
      <c r="F112" s="4" t="str">
        <f>"本科学士"</f>
        <v>本科学士</v>
      </c>
      <c r="G112" s="4" t="str">
        <f>"2015.07.01"</f>
        <v>2015.07.01</v>
      </c>
      <c r="H112" s="2" t="str">
        <f>"是"</f>
        <v>是</v>
      </c>
      <c r="I112" s="2" t="s">
        <v>13</v>
      </c>
      <c r="J112" s="2"/>
    </row>
    <row r="113" spans="1:10" ht="26.1" customHeight="1">
      <c r="A113" s="2">
        <v>111</v>
      </c>
      <c r="B113" s="4" t="str">
        <f>"林美池"</f>
        <v>林美池</v>
      </c>
      <c r="C113" s="4" t="str">
        <f t="shared" si="11"/>
        <v xml:space="preserve">女        </v>
      </c>
      <c r="D113" s="4" t="str">
        <f t="shared" si="12"/>
        <v>汉族</v>
      </c>
      <c r="E113" s="5" t="s">
        <v>36</v>
      </c>
      <c r="F113" s="4" t="str">
        <f>"本科学士"</f>
        <v>本科学士</v>
      </c>
      <c r="G113" s="4" t="str">
        <f>"2017.06.01"</f>
        <v>2017.06.01</v>
      </c>
      <c r="H113" s="2" t="str">
        <f>"不是"</f>
        <v>不是</v>
      </c>
      <c r="I113" s="2" t="s">
        <v>13</v>
      </c>
      <c r="J113" s="2"/>
    </row>
    <row r="114" spans="1:10" ht="26.1" customHeight="1">
      <c r="A114" s="2">
        <v>112</v>
      </c>
      <c r="B114" s="4" t="str">
        <f>"薛扬"</f>
        <v>薛扬</v>
      </c>
      <c r="C114" s="4" t="str">
        <f t="shared" si="11"/>
        <v xml:space="preserve">女        </v>
      </c>
      <c r="D114" s="4" t="str">
        <f t="shared" si="12"/>
        <v>汉族</v>
      </c>
      <c r="E114" s="5" t="s">
        <v>35</v>
      </c>
      <c r="F114" s="4" t="str">
        <f>"专科无学位"</f>
        <v>专科无学位</v>
      </c>
      <c r="G114" s="4" t="str">
        <f>"2014.06.01"</f>
        <v>2014.06.01</v>
      </c>
      <c r="H114" s="2" t="str">
        <f>"是"</f>
        <v>是</v>
      </c>
      <c r="I114" s="2" t="s">
        <v>13</v>
      </c>
      <c r="J114" s="2"/>
    </row>
    <row r="115" spans="1:10" ht="26.1" customHeight="1">
      <c r="A115" s="2">
        <v>113</v>
      </c>
      <c r="B115" s="4" t="str">
        <f>"杨雯"</f>
        <v>杨雯</v>
      </c>
      <c r="C115" s="4" t="str">
        <f t="shared" si="11"/>
        <v xml:space="preserve">女        </v>
      </c>
      <c r="D115" s="4" t="str">
        <f t="shared" si="12"/>
        <v>汉族</v>
      </c>
      <c r="E115" s="5" t="s">
        <v>46</v>
      </c>
      <c r="F115" s="4" t="str">
        <f>"专科无学位"</f>
        <v>专科无学位</v>
      </c>
      <c r="G115" s="4" t="str">
        <f>"2012.07.01"</f>
        <v>2012.07.01</v>
      </c>
      <c r="H115" s="2" t="str">
        <f>"是"</f>
        <v>是</v>
      </c>
      <c r="I115" s="2" t="s">
        <v>13</v>
      </c>
      <c r="J115" s="2"/>
    </row>
    <row r="116" spans="1:10" ht="26.1" customHeight="1">
      <c r="A116" s="2">
        <v>114</v>
      </c>
      <c r="B116" s="4" t="str">
        <f>"王菊"</f>
        <v>王菊</v>
      </c>
      <c r="C116" s="4" t="str">
        <f t="shared" si="11"/>
        <v xml:space="preserve">女        </v>
      </c>
      <c r="D116" s="4" t="str">
        <f t="shared" si="12"/>
        <v>汉族</v>
      </c>
      <c r="E116" s="5" t="s">
        <v>37</v>
      </c>
      <c r="F116" s="4" t="str">
        <f>"本科学士"</f>
        <v>本科学士</v>
      </c>
      <c r="G116" s="4" t="str">
        <f>"2017.07.01"</f>
        <v>2017.07.01</v>
      </c>
      <c r="H116" s="2" t="str">
        <f>"是"</f>
        <v>是</v>
      </c>
      <c r="I116" s="2" t="s">
        <v>13</v>
      </c>
      <c r="J116" s="2"/>
    </row>
    <row r="117" spans="1:10" ht="26.1" customHeight="1">
      <c r="A117" s="2">
        <v>115</v>
      </c>
      <c r="B117" s="4" t="str">
        <f>"吴娜"</f>
        <v>吴娜</v>
      </c>
      <c r="C117" s="4" t="str">
        <f t="shared" si="11"/>
        <v xml:space="preserve">女        </v>
      </c>
      <c r="D117" s="4" t="str">
        <f t="shared" si="12"/>
        <v>汉族</v>
      </c>
      <c r="E117" s="5" t="s">
        <v>39</v>
      </c>
      <c r="F117" s="4" t="str">
        <f>"专科无学位"</f>
        <v>专科无学位</v>
      </c>
      <c r="G117" s="4" t="str">
        <f>"2015.06.01"</f>
        <v>2015.06.01</v>
      </c>
      <c r="H117" s="2" t="str">
        <f>"是"</f>
        <v>是</v>
      </c>
      <c r="I117" s="2" t="s">
        <v>13</v>
      </c>
      <c r="J117" s="2"/>
    </row>
    <row r="118" spans="1:10" ht="26.1" customHeight="1">
      <c r="A118" s="2">
        <v>116</v>
      </c>
      <c r="B118" s="4" t="str">
        <f>"范明艳"</f>
        <v>范明艳</v>
      </c>
      <c r="C118" s="4" t="str">
        <f t="shared" si="11"/>
        <v xml:space="preserve">女        </v>
      </c>
      <c r="D118" s="4" t="str">
        <f t="shared" si="12"/>
        <v>汉族</v>
      </c>
      <c r="E118" s="5" t="s">
        <v>36</v>
      </c>
      <c r="F118" s="4" t="str">
        <f>"本科学士"</f>
        <v>本科学士</v>
      </c>
      <c r="G118" s="4" t="str">
        <f>"2015.06.01"</f>
        <v>2015.06.01</v>
      </c>
      <c r="H118" s="2" t="str">
        <f>"是"</f>
        <v>是</v>
      </c>
      <c r="I118" s="2" t="s">
        <v>13</v>
      </c>
      <c r="J118" s="2"/>
    </row>
    <row r="119" spans="1:10" ht="26.1" customHeight="1">
      <c r="A119" s="2">
        <v>117</v>
      </c>
      <c r="B119" s="4" t="str">
        <f>"胡嘉文"</f>
        <v>胡嘉文</v>
      </c>
      <c r="C119" s="4" t="str">
        <f t="shared" si="11"/>
        <v xml:space="preserve">女        </v>
      </c>
      <c r="D119" s="4" t="str">
        <f t="shared" si="12"/>
        <v>汉族</v>
      </c>
      <c r="E119" s="5" t="s">
        <v>64</v>
      </c>
      <c r="F119" s="4" t="str">
        <f>"本科学士"</f>
        <v>本科学士</v>
      </c>
      <c r="G119" s="4" t="str">
        <f>"2015.07.01"</f>
        <v>2015.07.01</v>
      </c>
      <c r="H119" s="2" t="str">
        <f>"不是"</f>
        <v>不是</v>
      </c>
      <c r="I119" s="2" t="s">
        <v>13</v>
      </c>
      <c r="J119" s="2"/>
    </row>
    <row r="120" spans="1:10" ht="26.1" customHeight="1">
      <c r="A120" s="2">
        <v>118</v>
      </c>
      <c r="B120" s="4" t="str">
        <f>"刘振文"</f>
        <v>刘振文</v>
      </c>
      <c r="C120" s="4" t="str">
        <f>"男        "</f>
        <v xml:space="preserve">男        </v>
      </c>
      <c r="D120" s="4" t="str">
        <f t="shared" si="12"/>
        <v>汉族</v>
      </c>
      <c r="E120" s="5" t="s">
        <v>37</v>
      </c>
      <c r="F120" s="4" t="str">
        <f>"本科学士"</f>
        <v>本科学士</v>
      </c>
      <c r="G120" s="4" t="str">
        <f>"2017.06.01"</f>
        <v>2017.06.01</v>
      </c>
      <c r="H120" s="2" t="str">
        <f t="shared" si="10"/>
        <v>是</v>
      </c>
      <c r="I120" s="2" t="s">
        <v>13</v>
      </c>
      <c r="J120" s="2"/>
    </row>
    <row r="121" spans="1:10" ht="26.1" customHeight="1">
      <c r="A121" s="2">
        <v>119</v>
      </c>
      <c r="B121" s="4" t="str">
        <f>"罗琴"</f>
        <v>罗琴</v>
      </c>
      <c r="C121" s="4" t="str">
        <f t="shared" si="8"/>
        <v xml:space="preserve">女        </v>
      </c>
      <c r="D121" s="4" t="str">
        <f t="shared" si="12"/>
        <v>汉族</v>
      </c>
      <c r="E121" s="5" t="s">
        <v>35</v>
      </c>
      <c r="F121" s="4" t="str">
        <f>"专科无学位"</f>
        <v>专科无学位</v>
      </c>
      <c r="G121" s="4" t="str">
        <f>"2015.06.01"</f>
        <v>2015.06.01</v>
      </c>
      <c r="H121" s="2" t="str">
        <f t="shared" si="10"/>
        <v>是</v>
      </c>
      <c r="I121" s="2" t="s">
        <v>13</v>
      </c>
      <c r="J121" s="2"/>
    </row>
    <row r="122" spans="1:10" ht="26.1" customHeight="1">
      <c r="A122" s="2">
        <v>120</v>
      </c>
      <c r="B122" s="4" t="str">
        <f>"何安华"</f>
        <v>何安华</v>
      </c>
      <c r="C122" s="4" t="str">
        <f t="shared" si="8"/>
        <v xml:space="preserve">女        </v>
      </c>
      <c r="D122" s="4" t="str">
        <f>"壮族"</f>
        <v>壮族</v>
      </c>
      <c r="E122" s="5" t="s">
        <v>36</v>
      </c>
      <c r="F122" s="4" t="str">
        <f>"本科学士"</f>
        <v>本科学士</v>
      </c>
      <c r="G122" s="4" t="str">
        <f>"2015.06.01"</f>
        <v>2015.06.01</v>
      </c>
      <c r="H122" s="2" t="str">
        <f t="shared" si="10"/>
        <v>是</v>
      </c>
      <c r="I122" s="2" t="s">
        <v>13</v>
      </c>
      <c r="J122" s="2"/>
    </row>
    <row r="123" spans="1:10" ht="26.1" customHeight="1">
      <c r="A123" s="2">
        <v>121</v>
      </c>
      <c r="B123" s="4" t="str">
        <f>"曹潆丹"</f>
        <v>曹潆丹</v>
      </c>
      <c r="C123" s="4" t="str">
        <f t="shared" si="8"/>
        <v xml:space="preserve">女        </v>
      </c>
      <c r="D123" s="4" t="str">
        <f t="shared" si="9"/>
        <v>汉族</v>
      </c>
      <c r="E123" s="5" t="s">
        <v>43</v>
      </c>
      <c r="F123" s="4" t="str">
        <f>"本科学士"</f>
        <v>本科学士</v>
      </c>
      <c r="G123" s="4" t="str">
        <f>"2016.07.01"</f>
        <v>2016.07.01</v>
      </c>
      <c r="H123" s="2" t="str">
        <f t="shared" si="10"/>
        <v>是</v>
      </c>
      <c r="I123" s="2" t="s">
        <v>13</v>
      </c>
      <c r="J123" s="2"/>
    </row>
    <row r="124" spans="1:10" ht="26.1" customHeight="1">
      <c r="A124" s="2">
        <v>122</v>
      </c>
      <c r="B124" s="4" t="str">
        <f>"赖贤"</f>
        <v>赖贤</v>
      </c>
      <c r="C124" s="4" t="str">
        <f t="shared" si="8"/>
        <v xml:space="preserve">女        </v>
      </c>
      <c r="D124" s="4" t="str">
        <f t="shared" si="9"/>
        <v>汉族</v>
      </c>
      <c r="E124" s="5" t="s">
        <v>65</v>
      </c>
      <c r="F124" s="4" t="str">
        <f>"本科学士"</f>
        <v>本科学士</v>
      </c>
      <c r="G124" s="4" t="str">
        <f>"2017.07.01"</f>
        <v>2017.07.01</v>
      </c>
      <c r="H124" s="2" t="str">
        <f t="shared" si="10"/>
        <v>是</v>
      </c>
      <c r="I124" s="2" t="s">
        <v>13</v>
      </c>
      <c r="J124" s="2"/>
    </row>
    <row r="125" spans="1:10" ht="26.1" customHeight="1">
      <c r="A125" s="2">
        <v>123</v>
      </c>
      <c r="B125" s="4" t="str">
        <f>"陈燕秋"</f>
        <v>陈燕秋</v>
      </c>
      <c r="C125" s="4" t="str">
        <f t="shared" si="8"/>
        <v xml:space="preserve">女        </v>
      </c>
      <c r="D125" s="4" t="str">
        <f t="shared" si="9"/>
        <v>汉族</v>
      </c>
      <c r="E125" s="5" t="s">
        <v>36</v>
      </c>
      <c r="F125" s="4" t="str">
        <f>"本科学士"</f>
        <v>本科学士</v>
      </c>
      <c r="G125" s="4" t="str">
        <f>"2016.06.01"</f>
        <v>2016.06.01</v>
      </c>
      <c r="H125" s="2" t="str">
        <f t="shared" si="10"/>
        <v>是</v>
      </c>
      <c r="I125" s="2" t="s">
        <v>13</v>
      </c>
      <c r="J125" s="2"/>
    </row>
    <row r="126" spans="1:10" ht="26.1" customHeight="1">
      <c r="A126" s="2">
        <v>124</v>
      </c>
      <c r="B126" s="4" t="str">
        <f>"牟静兰"</f>
        <v>牟静兰</v>
      </c>
      <c r="C126" s="4" t="str">
        <f t="shared" si="8"/>
        <v xml:space="preserve">女        </v>
      </c>
      <c r="D126" s="4" t="str">
        <f t="shared" si="9"/>
        <v>汉族</v>
      </c>
      <c r="E126" s="5" t="s">
        <v>45</v>
      </c>
      <c r="F126" s="4" t="str">
        <f>"专科无学位"</f>
        <v>专科无学位</v>
      </c>
      <c r="G126" s="4" t="str">
        <f t="shared" ref="G126:G132" si="17">"2017.06.01"</f>
        <v>2017.06.01</v>
      </c>
      <c r="H126" s="2" t="str">
        <f t="shared" si="10"/>
        <v>是</v>
      </c>
      <c r="I126" s="2" t="s">
        <v>13</v>
      </c>
      <c r="J126" s="2"/>
    </row>
    <row r="127" spans="1:10" ht="26.1" customHeight="1">
      <c r="A127" s="2">
        <v>125</v>
      </c>
      <c r="B127" s="4" t="str">
        <f>"陈翠"</f>
        <v>陈翠</v>
      </c>
      <c r="C127" s="4" t="str">
        <f t="shared" si="8"/>
        <v xml:space="preserve">女        </v>
      </c>
      <c r="D127" s="4" t="str">
        <f t="shared" si="9"/>
        <v>汉族</v>
      </c>
      <c r="E127" s="5" t="s">
        <v>40</v>
      </c>
      <c r="F127" s="4" t="str">
        <f>"专科无学位"</f>
        <v>专科无学位</v>
      </c>
      <c r="G127" s="4" t="str">
        <f t="shared" si="17"/>
        <v>2017.06.01</v>
      </c>
      <c r="H127" s="2" t="str">
        <f t="shared" si="10"/>
        <v>是</v>
      </c>
      <c r="I127" s="2" t="s">
        <v>13</v>
      </c>
      <c r="J127" s="2"/>
    </row>
    <row r="128" spans="1:10" ht="26.1" customHeight="1">
      <c r="A128" s="2">
        <v>126</v>
      </c>
      <c r="B128" s="4" t="str">
        <f>"吕容"</f>
        <v>吕容</v>
      </c>
      <c r="C128" s="4" t="str">
        <f t="shared" si="8"/>
        <v xml:space="preserve">女        </v>
      </c>
      <c r="D128" s="4" t="str">
        <f t="shared" si="9"/>
        <v>汉族</v>
      </c>
      <c r="E128" s="5" t="s">
        <v>45</v>
      </c>
      <c r="F128" s="4" t="str">
        <f>"专科无学位"</f>
        <v>专科无学位</v>
      </c>
      <c r="G128" s="4" t="str">
        <f t="shared" si="17"/>
        <v>2017.06.01</v>
      </c>
      <c r="H128" s="2" t="str">
        <f t="shared" si="10"/>
        <v>是</v>
      </c>
      <c r="I128" s="2" t="s">
        <v>13</v>
      </c>
      <c r="J128" s="2"/>
    </row>
    <row r="129" spans="1:10" ht="26.1" customHeight="1">
      <c r="A129" s="2">
        <v>127</v>
      </c>
      <c r="B129" s="4" t="str">
        <f>"尧丽文"</f>
        <v>尧丽文</v>
      </c>
      <c r="C129" s="4" t="str">
        <f t="shared" si="8"/>
        <v xml:space="preserve">女        </v>
      </c>
      <c r="D129" s="4" t="str">
        <f t="shared" si="9"/>
        <v>汉族</v>
      </c>
      <c r="E129" s="5" t="s">
        <v>37</v>
      </c>
      <c r="F129" s="4" t="str">
        <f>"本科学士"</f>
        <v>本科学士</v>
      </c>
      <c r="G129" s="4" t="str">
        <f t="shared" si="17"/>
        <v>2017.06.01</v>
      </c>
      <c r="H129" s="2" t="str">
        <f t="shared" si="10"/>
        <v>是</v>
      </c>
      <c r="I129" s="2" t="s">
        <v>13</v>
      </c>
      <c r="J129" s="2"/>
    </row>
    <row r="130" spans="1:10" ht="26.1" customHeight="1">
      <c r="A130" s="2">
        <v>128</v>
      </c>
      <c r="B130" s="4" t="str">
        <f>"陈育芝"</f>
        <v>陈育芝</v>
      </c>
      <c r="C130" s="4" t="str">
        <f t="shared" si="8"/>
        <v xml:space="preserve">女        </v>
      </c>
      <c r="D130" s="4" t="str">
        <f t="shared" si="9"/>
        <v>汉族</v>
      </c>
      <c r="E130" s="5" t="s">
        <v>45</v>
      </c>
      <c r="F130" s="4" t="str">
        <f>"专科无学位"</f>
        <v>专科无学位</v>
      </c>
      <c r="G130" s="4" t="str">
        <f t="shared" si="17"/>
        <v>2017.06.01</v>
      </c>
      <c r="H130" s="2" t="str">
        <f t="shared" si="10"/>
        <v>是</v>
      </c>
      <c r="I130" s="2" t="s">
        <v>13</v>
      </c>
      <c r="J130" s="2"/>
    </row>
    <row r="131" spans="1:10" ht="26.1" customHeight="1">
      <c r="A131" s="2">
        <v>129</v>
      </c>
      <c r="B131" s="4" t="str">
        <f>"梁朝东"</f>
        <v>梁朝东</v>
      </c>
      <c r="C131" s="4" t="str">
        <f>"男        "</f>
        <v xml:space="preserve">男        </v>
      </c>
      <c r="D131" s="4" t="str">
        <f t="shared" si="9"/>
        <v>汉族</v>
      </c>
      <c r="E131" s="5" t="s">
        <v>66</v>
      </c>
      <c r="F131" s="4" t="str">
        <f>"本科学士"</f>
        <v>本科学士</v>
      </c>
      <c r="G131" s="4" t="str">
        <f t="shared" si="17"/>
        <v>2017.06.01</v>
      </c>
      <c r="H131" s="2" t="str">
        <f>"不是"</f>
        <v>不是</v>
      </c>
      <c r="I131" s="2" t="s">
        <v>13</v>
      </c>
      <c r="J131" s="2"/>
    </row>
    <row r="132" spans="1:10" ht="26.1" customHeight="1">
      <c r="A132" s="2">
        <v>130</v>
      </c>
      <c r="B132" s="4" t="str">
        <f>"钟艳椿"</f>
        <v>钟艳椿</v>
      </c>
      <c r="C132" s="4" t="str">
        <f t="shared" ref="C132:C195" si="18">"女        "</f>
        <v xml:space="preserve">女        </v>
      </c>
      <c r="D132" s="4" t="str">
        <f t="shared" si="9"/>
        <v>汉族</v>
      </c>
      <c r="E132" s="5" t="s">
        <v>39</v>
      </c>
      <c r="F132" s="4" t="str">
        <f>"专科无学位"</f>
        <v>专科无学位</v>
      </c>
      <c r="G132" s="4" t="str">
        <f t="shared" si="17"/>
        <v>2017.06.01</v>
      </c>
      <c r="H132" s="2" t="str">
        <f>"是"</f>
        <v>是</v>
      </c>
      <c r="I132" s="2" t="s">
        <v>13</v>
      </c>
      <c r="J132" s="2"/>
    </row>
    <row r="133" spans="1:10" ht="26.1" customHeight="1">
      <c r="A133" s="2">
        <v>131</v>
      </c>
      <c r="B133" s="4" t="str">
        <f>"李梅"</f>
        <v>李梅</v>
      </c>
      <c r="C133" s="4" t="str">
        <f t="shared" si="18"/>
        <v xml:space="preserve">女        </v>
      </c>
      <c r="D133" s="4" t="str">
        <f t="shared" si="9"/>
        <v>汉族</v>
      </c>
      <c r="E133" s="5" t="s">
        <v>36</v>
      </c>
      <c r="F133" s="4" t="str">
        <f>"本科学士"</f>
        <v>本科学士</v>
      </c>
      <c r="G133" s="4" t="str">
        <f>"2014.06.01"</f>
        <v>2014.06.01</v>
      </c>
      <c r="H133" s="2" t="str">
        <f>"是"</f>
        <v>是</v>
      </c>
      <c r="I133" s="2" t="s">
        <v>13</v>
      </c>
      <c r="J133" s="2"/>
    </row>
    <row r="134" spans="1:10" ht="26.1" customHeight="1">
      <c r="A134" s="2">
        <v>132</v>
      </c>
      <c r="B134" s="4" t="str">
        <f>"周颖莹"</f>
        <v>周颖莹</v>
      </c>
      <c r="C134" s="4" t="str">
        <f t="shared" si="18"/>
        <v xml:space="preserve">女        </v>
      </c>
      <c r="D134" s="4" t="str">
        <f t="shared" si="9"/>
        <v>汉族</v>
      </c>
      <c r="E134" s="5" t="s">
        <v>67</v>
      </c>
      <c r="F134" s="4" t="str">
        <f>"本科学士"</f>
        <v>本科学士</v>
      </c>
      <c r="G134" s="4" t="str">
        <f>"2017.06.01"</f>
        <v>2017.06.01</v>
      </c>
      <c r="H134" s="2" t="str">
        <f>"不是"</f>
        <v>不是</v>
      </c>
      <c r="I134" s="2" t="s">
        <v>13</v>
      </c>
      <c r="J134" s="2"/>
    </row>
    <row r="135" spans="1:10" ht="26.1" customHeight="1">
      <c r="A135" s="2">
        <v>133</v>
      </c>
      <c r="B135" s="4" t="str">
        <f>"卢树红"</f>
        <v>卢树红</v>
      </c>
      <c r="C135" s="4" t="str">
        <f t="shared" si="18"/>
        <v xml:space="preserve">女        </v>
      </c>
      <c r="D135" s="4" t="str">
        <f t="shared" si="9"/>
        <v>汉族</v>
      </c>
      <c r="E135" s="5" t="s">
        <v>36</v>
      </c>
      <c r="F135" s="4" t="str">
        <f>"本科学士"</f>
        <v>本科学士</v>
      </c>
      <c r="G135" s="4" t="str">
        <f>"2015.06.01"</f>
        <v>2015.06.01</v>
      </c>
      <c r="H135" s="2" t="str">
        <f>"不是"</f>
        <v>不是</v>
      </c>
      <c r="I135" s="2" t="s">
        <v>13</v>
      </c>
      <c r="J135" s="2"/>
    </row>
    <row r="136" spans="1:10" ht="26.1" customHeight="1">
      <c r="A136" s="2">
        <v>134</v>
      </c>
      <c r="B136" s="4" t="str">
        <f>"林俊伶"</f>
        <v>林俊伶</v>
      </c>
      <c r="C136" s="4" t="str">
        <f t="shared" si="18"/>
        <v xml:space="preserve">女        </v>
      </c>
      <c r="D136" s="4" t="str">
        <f t="shared" si="9"/>
        <v>汉族</v>
      </c>
      <c r="E136" s="5" t="s">
        <v>40</v>
      </c>
      <c r="F136" s="4" t="str">
        <f>"专科无学位"</f>
        <v>专科无学位</v>
      </c>
      <c r="G136" s="4" t="str">
        <f>"2017.06.01"</f>
        <v>2017.06.01</v>
      </c>
      <c r="H136" s="2" t="str">
        <f>"是"</f>
        <v>是</v>
      </c>
      <c r="I136" s="2" t="s">
        <v>13</v>
      </c>
      <c r="J136" s="2"/>
    </row>
    <row r="137" spans="1:10" ht="26.1" customHeight="1">
      <c r="A137" s="2">
        <v>135</v>
      </c>
      <c r="B137" s="4" t="str">
        <f>"李欣"</f>
        <v>李欣</v>
      </c>
      <c r="C137" s="4" t="str">
        <f t="shared" si="18"/>
        <v xml:space="preserve">女        </v>
      </c>
      <c r="D137" s="4" t="str">
        <f t="shared" si="9"/>
        <v>汉族</v>
      </c>
      <c r="E137" s="5" t="s">
        <v>36</v>
      </c>
      <c r="F137" s="4" t="str">
        <f>"本科学士"</f>
        <v>本科学士</v>
      </c>
      <c r="G137" s="4" t="str">
        <f>"2017.06.01"</f>
        <v>2017.06.01</v>
      </c>
      <c r="H137" s="2" t="str">
        <f>"是"</f>
        <v>是</v>
      </c>
      <c r="I137" s="2" t="s">
        <v>13</v>
      </c>
      <c r="J137" s="2"/>
    </row>
    <row r="138" spans="1:10" ht="26.1" customHeight="1">
      <c r="A138" s="2">
        <v>136</v>
      </c>
      <c r="B138" s="4" t="str">
        <f>"陈莉莉"</f>
        <v>陈莉莉</v>
      </c>
      <c r="C138" s="4" t="str">
        <f t="shared" si="18"/>
        <v xml:space="preserve">女        </v>
      </c>
      <c r="D138" s="4" t="str">
        <f t="shared" si="9"/>
        <v>汉族</v>
      </c>
      <c r="E138" s="5" t="s">
        <v>45</v>
      </c>
      <c r="F138" s="4" t="str">
        <f>"专科无学位"</f>
        <v>专科无学位</v>
      </c>
      <c r="G138" s="4" t="str">
        <f>"2014.06.01"</f>
        <v>2014.06.01</v>
      </c>
      <c r="H138" s="2" t="str">
        <f>"是"</f>
        <v>是</v>
      </c>
      <c r="I138" s="2" t="s">
        <v>13</v>
      </c>
      <c r="J138" s="2"/>
    </row>
    <row r="139" spans="1:10" ht="26.1" customHeight="1">
      <c r="A139" s="2">
        <v>137</v>
      </c>
      <c r="B139" s="4" t="str">
        <f>"郑晓林"</f>
        <v>郑晓林</v>
      </c>
      <c r="C139" s="4" t="str">
        <f t="shared" si="18"/>
        <v xml:space="preserve">女        </v>
      </c>
      <c r="D139" s="4" t="str">
        <f t="shared" si="9"/>
        <v>汉族</v>
      </c>
      <c r="E139" s="5" t="s">
        <v>40</v>
      </c>
      <c r="F139" s="4" t="str">
        <f>"专科无学位"</f>
        <v>专科无学位</v>
      </c>
      <c r="G139" s="4" t="str">
        <f>"2012.07.01"</f>
        <v>2012.07.01</v>
      </c>
      <c r="H139" s="2" t="str">
        <f>"是"</f>
        <v>是</v>
      </c>
      <c r="I139" s="2" t="s">
        <v>13</v>
      </c>
      <c r="J139" s="2"/>
    </row>
    <row r="140" spans="1:10" ht="26.1" customHeight="1">
      <c r="A140" s="2">
        <v>138</v>
      </c>
      <c r="B140" s="4" t="str">
        <f>"杨焕彤"</f>
        <v>杨焕彤</v>
      </c>
      <c r="C140" s="4" t="str">
        <f t="shared" si="18"/>
        <v xml:space="preserve">女        </v>
      </c>
      <c r="D140" s="4" t="str">
        <f t="shared" si="9"/>
        <v>汉族</v>
      </c>
      <c r="E140" s="5" t="s">
        <v>47</v>
      </c>
      <c r="F140" s="4" t="str">
        <f>"本科学士"</f>
        <v>本科学士</v>
      </c>
      <c r="G140" s="4" t="str">
        <f>"2017.06.01"</f>
        <v>2017.06.01</v>
      </c>
      <c r="H140" s="2" t="str">
        <f>"不是"</f>
        <v>不是</v>
      </c>
      <c r="I140" s="2" t="s">
        <v>13</v>
      </c>
      <c r="J140" s="2"/>
    </row>
    <row r="141" spans="1:10" ht="26.1" customHeight="1">
      <c r="A141" s="2">
        <v>139</v>
      </c>
      <c r="B141" s="4" t="str">
        <f>"肖雪梅"</f>
        <v>肖雪梅</v>
      </c>
      <c r="C141" s="4" t="str">
        <f t="shared" si="18"/>
        <v xml:space="preserve">女        </v>
      </c>
      <c r="D141" s="4" t="str">
        <f t="shared" si="9"/>
        <v>汉族</v>
      </c>
      <c r="E141" s="5" t="s">
        <v>42</v>
      </c>
      <c r="F141" s="4" t="str">
        <f>"专科无学位"</f>
        <v>专科无学位</v>
      </c>
      <c r="G141" s="4" t="str">
        <f>"2016.06.01"</f>
        <v>2016.06.01</v>
      </c>
      <c r="H141" s="2" t="str">
        <f>"是"</f>
        <v>是</v>
      </c>
      <c r="I141" s="2" t="s">
        <v>13</v>
      </c>
      <c r="J141" s="2"/>
    </row>
    <row r="142" spans="1:10" ht="26.1" customHeight="1">
      <c r="A142" s="2">
        <v>140</v>
      </c>
      <c r="B142" s="4" t="str">
        <f>"宁晓君"</f>
        <v>宁晓君</v>
      </c>
      <c r="C142" s="4" t="str">
        <f t="shared" si="18"/>
        <v xml:space="preserve">女        </v>
      </c>
      <c r="D142" s="4" t="str">
        <f t="shared" si="9"/>
        <v>汉族</v>
      </c>
      <c r="E142" s="5" t="s">
        <v>36</v>
      </c>
      <c r="F142" s="4" t="str">
        <f>"本科学士"</f>
        <v>本科学士</v>
      </c>
      <c r="G142" s="4" t="str">
        <f>"2016.06.01"</f>
        <v>2016.06.01</v>
      </c>
      <c r="H142" s="2" t="str">
        <f>"不是"</f>
        <v>不是</v>
      </c>
      <c r="I142" s="2" t="s">
        <v>13</v>
      </c>
      <c r="J142" s="2"/>
    </row>
    <row r="143" spans="1:10" ht="26.1" customHeight="1">
      <c r="A143" s="2">
        <v>141</v>
      </c>
      <c r="B143" s="4" t="str">
        <f>"马朝妍"</f>
        <v>马朝妍</v>
      </c>
      <c r="C143" s="4" t="str">
        <f t="shared" si="18"/>
        <v xml:space="preserve">女        </v>
      </c>
      <c r="D143" s="4" t="str">
        <f t="shared" si="9"/>
        <v>汉族</v>
      </c>
      <c r="E143" s="5" t="s">
        <v>35</v>
      </c>
      <c r="F143" s="4" t="str">
        <f>"专科无学位"</f>
        <v>专科无学位</v>
      </c>
      <c r="G143" s="4" t="str">
        <f>"2010.06.01"</f>
        <v>2010.06.01</v>
      </c>
      <c r="H143" s="2" t="str">
        <f>"是"</f>
        <v>是</v>
      </c>
      <c r="I143" s="2" t="s">
        <v>13</v>
      </c>
      <c r="J143" s="2"/>
    </row>
    <row r="144" spans="1:10" ht="26.1" customHeight="1">
      <c r="A144" s="2">
        <v>142</v>
      </c>
      <c r="B144" s="4" t="str">
        <f>"倪璐璐"</f>
        <v>倪璐璐</v>
      </c>
      <c r="C144" s="4" t="str">
        <f t="shared" si="18"/>
        <v xml:space="preserve">女        </v>
      </c>
      <c r="D144" s="4" t="str">
        <f t="shared" si="9"/>
        <v>汉族</v>
      </c>
      <c r="E144" s="5" t="s">
        <v>68</v>
      </c>
      <c r="F144" s="4" t="str">
        <f>"本科学士"</f>
        <v>本科学士</v>
      </c>
      <c r="G144" s="4" t="str">
        <f>"2013.06.01"</f>
        <v>2013.06.01</v>
      </c>
      <c r="H144" s="2" t="str">
        <f>"不是"</f>
        <v>不是</v>
      </c>
      <c r="I144" s="2" t="s">
        <v>14</v>
      </c>
      <c r="J144" s="2"/>
    </row>
    <row r="145" spans="1:10" ht="26.1" customHeight="1">
      <c r="A145" s="2">
        <v>143</v>
      </c>
      <c r="B145" s="4" t="str">
        <f>"钟依秀"</f>
        <v>钟依秀</v>
      </c>
      <c r="C145" s="4" t="str">
        <f t="shared" si="18"/>
        <v xml:space="preserve">女        </v>
      </c>
      <c r="D145" s="4" t="str">
        <f t="shared" si="9"/>
        <v>汉族</v>
      </c>
      <c r="E145" s="5" t="s">
        <v>69</v>
      </c>
      <c r="F145" s="4" t="str">
        <f>"本科学士"</f>
        <v>本科学士</v>
      </c>
      <c r="G145" s="4" t="str">
        <f>"2017.06.01"</f>
        <v>2017.06.01</v>
      </c>
      <c r="H145" s="2" t="str">
        <f>"不是"</f>
        <v>不是</v>
      </c>
      <c r="I145" s="2" t="s">
        <v>14</v>
      </c>
      <c r="J145" s="2"/>
    </row>
    <row r="146" spans="1:10" ht="26.1" customHeight="1">
      <c r="A146" s="2">
        <v>144</v>
      </c>
      <c r="B146" s="4" t="str">
        <f>"钟海燕"</f>
        <v>钟海燕</v>
      </c>
      <c r="C146" s="4" t="str">
        <f t="shared" si="18"/>
        <v xml:space="preserve">女        </v>
      </c>
      <c r="D146" s="4" t="str">
        <f t="shared" si="9"/>
        <v>汉族</v>
      </c>
      <c r="E146" s="5" t="s">
        <v>40</v>
      </c>
      <c r="F146" s="4" t="str">
        <f>"专科无学位"</f>
        <v>专科无学位</v>
      </c>
      <c r="G146" s="4" t="str">
        <f>"2016.06.01"</f>
        <v>2016.06.01</v>
      </c>
      <c r="H146" s="2" t="str">
        <f>"是"</f>
        <v>是</v>
      </c>
      <c r="I146" s="2" t="s">
        <v>14</v>
      </c>
      <c r="J146" s="2"/>
    </row>
    <row r="147" spans="1:10" ht="26.1" customHeight="1">
      <c r="A147" s="2">
        <v>145</v>
      </c>
      <c r="B147" s="4" t="str">
        <f>"陈桃"</f>
        <v>陈桃</v>
      </c>
      <c r="C147" s="4" t="str">
        <f t="shared" si="18"/>
        <v xml:space="preserve">女        </v>
      </c>
      <c r="D147" s="4" t="str">
        <f t="shared" si="9"/>
        <v>汉族</v>
      </c>
      <c r="E147" s="5" t="s">
        <v>70</v>
      </c>
      <c r="F147" s="4" t="str">
        <f>"本科学士"</f>
        <v>本科学士</v>
      </c>
      <c r="G147" s="4" t="str">
        <f>"2017.06.01"</f>
        <v>2017.06.01</v>
      </c>
      <c r="H147" s="2" t="str">
        <f>"不是"</f>
        <v>不是</v>
      </c>
      <c r="I147" s="2" t="s">
        <v>14</v>
      </c>
      <c r="J147" s="2"/>
    </row>
    <row r="148" spans="1:10" ht="26.1" customHeight="1">
      <c r="A148" s="2">
        <v>146</v>
      </c>
      <c r="B148" s="4" t="str">
        <f>"梁惠波"</f>
        <v>梁惠波</v>
      </c>
      <c r="C148" s="4" t="str">
        <f t="shared" si="18"/>
        <v xml:space="preserve">女        </v>
      </c>
      <c r="D148" s="4" t="str">
        <f t="shared" si="9"/>
        <v>汉族</v>
      </c>
      <c r="E148" s="5" t="s">
        <v>35</v>
      </c>
      <c r="F148" s="4" t="str">
        <f>"专科无学位"</f>
        <v>专科无学位</v>
      </c>
      <c r="G148" s="4" t="str">
        <f>"2014.06.01"</f>
        <v>2014.06.01</v>
      </c>
      <c r="H148" s="2" t="str">
        <f t="shared" ref="H148:H165" si="19">"是"</f>
        <v>是</v>
      </c>
      <c r="I148" s="2" t="s">
        <v>14</v>
      </c>
      <c r="J148" s="2"/>
    </row>
    <row r="149" spans="1:10" ht="26.1" customHeight="1">
      <c r="A149" s="2">
        <v>147</v>
      </c>
      <c r="B149" s="4" t="str">
        <f>"梁晓鸿"</f>
        <v>梁晓鸿</v>
      </c>
      <c r="C149" s="4" t="str">
        <f t="shared" si="18"/>
        <v xml:space="preserve">女        </v>
      </c>
      <c r="D149" s="4" t="str">
        <f t="shared" si="9"/>
        <v>汉族</v>
      </c>
      <c r="E149" s="5" t="s">
        <v>71</v>
      </c>
      <c r="F149" s="4" t="str">
        <f>"专科无学位"</f>
        <v>专科无学位</v>
      </c>
      <c r="G149" s="4" t="str">
        <f>"2009.06.01"</f>
        <v>2009.06.01</v>
      </c>
      <c r="H149" s="2" t="str">
        <f t="shared" si="19"/>
        <v>是</v>
      </c>
      <c r="I149" s="2" t="s">
        <v>14</v>
      </c>
      <c r="J149" s="2"/>
    </row>
    <row r="150" spans="1:10" ht="26.1" customHeight="1">
      <c r="A150" s="2">
        <v>148</v>
      </c>
      <c r="B150" s="4" t="str">
        <f>"罗玉梅"</f>
        <v>罗玉梅</v>
      </c>
      <c r="C150" s="4" t="str">
        <f t="shared" si="18"/>
        <v xml:space="preserve">女        </v>
      </c>
      <c r="D150" s="4" t="str">
        <f t="shared" si="9"/>
        <v>汉族</v>
      </c>
      <c r="E150" s="5" t="s">
        <v>37</v>
      </c>
      <c r="F150" s="4" t="str">
        <f>"本科学士"</f>
        <v>本科学士</v>
      </c>
      <c r="G150" s="4" t="str">
        <f>"2017.06.01"</f>
        <v>2017.06.01</v>
      </c>
      <c r="H150" s="2" t="str">
        <f t="shared" si="19"/>
        <v>是</v>
      </c>
      <c r="I150" s="2" t="s">
        <v>14</v>
      </c>
      <c r="J150" s="2"/>
    </row>
    <row r="151" spans="1:10" ht="26.1" customHeight="1">
      <c r="A151" s="2">
        <v>149</v>
      </c>
      <c r="B151" s="4" t="str">
        <f>"梁菲"</f>
        <v>梁菲</v>
      </c>
      <c r="C151" s="4" t="str">
        <f t="shared" si="18"/>
        <v xml:space="preserve">女        </v>
      </c>
      <c r="D151" s="4" t="str">
        <f t="shared" si="9"/>
        <v>汉族</v>
      </c>
      <c r="E151" s="5" t="s">
        <v>72</v>
      </c>
      <c r="F151" s="4" t="str">
        <f>"专科无学位"</f>
        <v>专科无学位</v>
      </c>
      <c r="G151" s="4" t="str">
        <f>"2015.06.01"</f>
        <v>2015.06.01</v>
      </c>
      <c r="H151" s="2" t="str">
        <f t="shared" si="19"/>
        <v>是</v>
      </c>
      <c r="I151" s="2" t="s">
        <v>14</v>
      </c>
      <c r="J151" s="2"/>
    </row>
    <row r="152" spans="1:10" ht="26.1" customHeight="1">
      <c r="A152" s="2">
        <v>150</v>
      </c>
      <c r="B152" s="4" t="str">
        <f>"曾钰"</f>
        <v>曾钰</v>
      </c>
      <c r="C152" s="4" t="str">
        <f t="shared" si="18"/>
        <v xml:space="preserve">女        </v>
      </c>
      <c r="D152" s="4" t="str">
        <f t="shared" si="9"/>
        <v>汉族</v>
      </c>
      <c r="E152" s="5" t="s">
        <v>58</v>
      </c>
      <c r="F152" s="4" t="str">
        <f>"本科学士"</f>
        <v>本科学士</v>
      </c>
      <c r="G152" s="4" t="str">
        <f>"2016.06.01"</f>
        <v>2016.06.01</v>
      </c>
      <c r="H152" s="2" t="str">
        <f t="shared" si="19"/>
        <v>是</v>
      </c>
      <c r="I152" s="2" t="s">
        <v>14</v>
      </c>
      <c r="J152" s="2"/>
    </row>
    <row r="153" spans="1:10" ht="26.1" customHeight="1">
      <c r="A153" s="2">
        <v>151</v>
      </c>
      <c r="B153" s="4" t="str">
        <f>"杨恒娟"</f>
        <v>杨恒娟</v>
      </c>
      <c r="C153" s="4" t="str">
        <f t="shared" si="18"/>
        <v xml:space="preserve">女        </v>
      </c>
      <c r="D153" s="4" t="str">
        <f t="shared" si="9"/>
        <v>汉族</v>
      </c>
      <c r="E153" s="5" t="s">
        <v>37</v>
      </c>
      <c r="F153" s="4" t="str">
        <f>"本科学士"</f>
        <v>本科学士</v>
      </c>
      <c r="G153" s="4" t="str">
        <f>"2017.07.01"</f>
        <v>2017.07.01</v>
      </c>
      <c r="H153" s="2" t="str">
        <f t="shared" si="19"/>
        <v>是</v>
      </c>
      <c r="I153" s="2" t="s">
        <v>14</v>
      </c>
      <c r="J153" s="2"/>
    </row>
    <row r="154" spans="1:10" ht="26.1" customHeight="1">
      <c r="A154" s="2">
        <v>152</v>
      </c>
      <c r="B154" s="4" t="str">
        <f>"梁嘉帆"</f>
        <v>梁嘉帆</v>
      </c>
      <c r="C154" s="4" t="str">
        <f t="shared" si="18"/>
        <v xml:space="preserve">女        </v>
      </c>
      <c r="D154" s="4" t="str">
        <f t="shared" si="9"/>
        <v>汉族</v>
      </c>
      <c r="E154" s="5" t="s">
        <v>35</v>
      </c>
      <c r="F154" s="4" t="str">
        <f>"专科学士"</f>
        <v>专科学士</v>
      </c>
      <c r="G154" s="4" t="str">
        <f>"2017.06.01"</f>
        <v>2017.06.01</v>
      </c>
      <c r="H154" s="2" t="str">
        <f t="shared" si="19"/>
        <v>是</v>
      </c>
      <c r="I154" s="2" t="s">
        <v>14</v>
      </c>
      <c r="J154" s="2"/>
    </row>
    <row r="155" spans="1:10" ht="26.1" customHeight="1">
      <c r="A155" s="2">
        <v>153</v>
      </c>
      <c r="B155" s="4" t="str">
        <f>"潘婷"</f>
        <v>潘婷</v>
      </c>
      <c r="C155" s="4" t="str">
        <f t="shared" si="18"/>
        <v xml:space="preserve">女        </v>
      </c>
      <c r="D155" s="4" t="str">
        <f t="shared" si="9"/>
        <v>汉族</v>
      </c>
      <c r="E155" s="5" t="s">
        <v>36</v>
      </c>
      <c r="F155" s="4" t="str">
        <f>"本科学士"</f>
        <v>本科学士</v>
      </c>
      <c r="G155" s="4" t="str">
        <f>"2017.06.01"</f>
        <v>2017.06.01</v>
      </c>
      <c r="H155" s="2" t="str">
        <f t="shared" si="19"/>
        <v>是</v>
      </c>
      <c r="I155" s="2" t="s">
        <v>14</v>
      </c>
      <c r="J155" s="2"/>
    </row>
    <row r="156" spans="1:10" ht="26.1" customHeight="1">
      <c r="A156" s="2">
        <v>154</v>
      </c>
      <c r="B156" s="4" t="str">
        <f>"廖美清"</f>
        <v>廖美清</v>
      </c>
      <c r="C156" s="4" t="str">
        <f t="shared" si="18"/>
        <v xml:space="preserve">女        </v>
      </c>
      <c r="D156" s="4" t="str">
        <f t="shared" si="9"/>
        <v>汉族</v>
      </c>
      <c r="E156" s="5" t="s">
        <v>35</v>
      </c>
      <c r="F156" s="4" t="str">
        <f>"专科无学位"</f>
        <v>专科无学位</v>
      </c>
      <c r="G156" s="4" t="str">
        <f>"2013.06.01"</f>
        <v>2013.06.01</v>
      </c>
      <c r="H156" s="2" t="str">
        <f t="shared" si="19"/>
        <v>是</v>
      </c>
      <c r="I156" s="2" t="s">
        <v>14</v>
      </c>
      <c r="J156" s="2"/>
    </row>
    <row r="157" spans="1:10" ht="26.1" customHeight="1">
      <c r="A157" s="2">
        <v>155</v>
      </c>
      <c r="B157" s="4" t="str">
        <f>"林瑜"</f>
        <v>林瑜</v>
      </c>
      <c r="C157" s="4" t="str">
        <f t="shared" si="18"/>
        <v xml:space="preserve">女        </v>
      </c>
      <c r="D157" s="4" t="str">
        <f t="shared" si="9"/>
        <v>汉族</v>
      </c>
      <c r="E157" s="5" t="s">
        <v>35</v>
      </c>
      <c r="F157" s="4" t="str">
        <f>"专科无学位"</f>
        <v>专科无学位</v>
      </c>
      <c r="G157" s="4" t="str">
        <f>"2011.06.01"</f>
        <v>2011.06.01</v>
      </c>
      <c r="H157" s="2" t="str">
        <f t="shared" si="19"/>
        <v>是</v>
      </c>
      <c r="I157" s="2" t="s">
        <v>14</v>
      </c>
      <c r="J157" s="2"/>
    </row>
    <row r="158" spans="1:10" ht="26.1" customHeight="1">
      <c r="A158" s="2">
        <v>156</v>
      </c>
      <c r="B158" s="4" t="str">
        <f>"刘洁萍"</f>
        <v>刘洁萍</v>
      </c>
      <c r="C158" s="4" t="str">
        <f t="shared" si="18"/>
        <v xml:space="preserve">女        </v>
      </c>
      <c r="D158" s="4" t="str">
        <f t="shared" si="9"/>
        <v>汉族</v>
      </c>
      <c r="E158" s="5" t="s">
        <v>73</v>
      </c>
      <c r="F158" s="4" t="str">
        <f>"专科无学位"</f>
        <v>专科无学位</v>
      </c>
      <c r="G158" s="4" t="str">
        <f>"2010.07.01"</f>
        <v>2010.07.01</v>
      </c>
      <c r="H158" s="2" t="str">
        <f t="shared" si="19"/>
        <v>是</v>
      </c>
      <c r="I158" s="2" t="s">
        <v>14</v>
      </c>
      <c r="J158" s="2"/>
    </row>
    <row r="159" spans="1:10" ht="26.1" customHeight="1">
      <c r="A159" s="2">
        <v>157</v>
      </c>
      <c r="B159" s="4" t="str">
        <f>"罗婷雯"</f>
        <v>罗婷雯</v>
      </c>
      <c r="C159" s="4" t="str">
        <f t="shared" si="18"/>
        <v xml:space="preserve">女        </v>
      </c>
      <c r="D159" s="4" t="str">
        <f t="shared" si="9"/>
        <v>汉族</v>
      </c>
      <c r="E159" s="5" t="s">
        <v>35</v>
      </c>
      <c r="F159" s="4" t="str">
        <f>"专科无学位"</f>
        <v>专科无学位</v>
      </c>
      <c r="G159" s="4" t="str">
        <f>"2017.07.01"</f>
        <v>2017.07.01</v>
      </c>
      <c r="H159" s="2" t="str">
        <f t="shared" si="19"/>
        <v>是</v>
      </c>
      <c r="I159" s="2" t="s">
        <v>14</v>
      </c>
      <c r="J159" s="2"/>
    </row>
    <row r="160" spans="1:10" ht="26.1" customHeight="1">
      <c r="A160" s="2">
        <v>158</v>
      </c>
      <c r="B160" s="4" t="str">
        <f>"林微"</f>
        <v>林微</v>
      </c>
      <c r="C160" s="4" t="str">
        <f t="shared" si="18"/>
        <v xml:space="preserve">女        </v>
      </c>
      <c r="D160" s="4" t="str">
        <f t="shared" si="9"/>
        <v>汉族</v>
      </c>
      <c r="E160" s="5" t="s">
        <v>74</v>
      </c>
      <c r="F160" s="4" t="str">
        <f>"本科学士"</f>
        <v>本科学士</v>
      </c>
      <c r="G160" s="4" t="str">
        <f>"2017.07.01"</f>
        <v>2017.07.01</v>
      </c>
      <c r="H160" s="2" t="str">
        <f t="shared" si="19"/>
        <v>是</v>
      </c>
      <c r="I160" s="2" t="s">
        <v>14</v>
      </c>
      <c r="J160" s="2"/>
    </row>
    <row r="161" spans="1:10" ht="26.1" customHeight="1">
      <c r="A161" s="2">
        <v>159</v>
      </c>
      <c r="B161" s="4" t="str">
        <f>"李金华"</f>
        <v>李金华</v>
      </c>
      <c r="C161" s="4" t="str">
        <f t="shared" si="18"/>
        <v xml:space="preserve">女        </v>
      </c>
      <c r="D161" s="4" t="str">
        <f t="shared" si="9"/>
        <v>汉族</v>
      </c>
      <c r="E161" s="5" t="s">
        <v>39</v>
      </c>
      <c r="F161" s="4" t="str">
        <f>"本科学士"</f>
        <v>本科学士</v>
      </c>
      <c r="G161" s="4" t="str">
        <f>"2016.06.01"</f>
        <v>2016.06.01</v>
      </c>
      <c r="H161" s="2" t="str">
        <f t="shared" si="19"/>
        <v>是</v>
      </c>
      <c r="I161" s="2" t="s">
        <v>14</v>
      </c>
      <c r="J161" s="2"/>
    </row>
    <row r="162" spans="1:10" ht="26.1" customHeight="1">
      <c r="A162" s="2">
        <v>160</v>
      </c>
      <c r="B162" s="4" t="str">
        <f>"王丽萍"</f>
        <v>王丽萍</v>
      </c>
      <c r="C162" s="4" t="str">
        <f t="shared" si="18"/>
        <v xml:space="preserve">女        </v>
      </c>
      <c r="D162" s="4" t="str">
        <f t="shared" si="9"/>
        <v>汉族</v>
      </c>
      <c r="E162" s="5" t="s">
        <v>46</v>
      </c>
      <c r="F162" s="4" t="str">
        <f>"专科无学位"</f>
        <v>专科无学位</v>
      </c>
      <c r="G162" s="4" t="str">
        <f>"2012.07.01"</f>
        <v>2012.07.01</v>
      </c>
      <c r="H162" s="2" t="str">
        <f t="shared" si="19"/>
        <v>是</v>
      </c>
      <c r="I162" s="2" t="s">
        <v>14</v>
      </c>
      <c r="J162" s="2"/>
    </row>
    <row r="163" spans="1:10" ht="26.1" customHeight="1">
      <c r="A163" s="2">
        <v>161</v>
      </c>
      <c r="B163" s="4" t="str">
        <f>"江春英"</f>
        <v>江春英</v>
      </c>
      <c r="C163" s="4" t="str">
        <f t="shared" si="18"/>
        <v xml:space="preserve">女        </v>
      </c>
      <c r="D163" s="4" t="str">
        <f t="shared" si="9"/>
        <v>汉族</v>
      </c>
      <c r="E163" s="5" t="s">
        <v>36</v>
      </c>
      <c r="F163" s="4" t="str">
        <f>"本科学士"</f>
        <v>本科学士</v>
      </c>
      <c r="G163" s="4" t="str">
        <f>"2013.06.01"</f>
        <v>2013.06.01</v>
      </c>
      <c r="H163" s="2" t="str">
        <f t="shared" si="19"/>
        <v>是</v>
      </c>
      <c r="I163" s="2" t="s">
        <v>14</v>
      </c>
      <c r="J163" s="2"/>
    </row>
    <row r="164" spans="1:10" ht="26.1" customHeight="1">
      <c r="A164" s="2">
        <v>162</v>
      </c>
      <c r="B164" s="4" t="str">
        <f>"杨培"</f>
        <v>杨培</v>
      </c>
      <c r="C164" s="4" t="str">
        <f t="shared" si="18"/>
        <v xml:space="preserve">女        </v>
      </c>
      <c r="D164" s="4" t="str">
        <f t="shared" si="9"/>
        <v>汉族</v>
      </c>
      <c r="E164" s="5" t="s">
        <v>36</v>
      </c>
      <c r="F164" s="4" t="str">
        <f>"本科学士"</f>
        <v>本科学士</v>
      </c>
      <c r="G164" s="4" t="str">
        <f>"2017.07.01"</f>
        <v>2017.07.01</v>
      </c>
      <c r="H164" s="2" t="str">
        <f t="shared" si="19"/>
        <v>是</v>
      </c>
      <c r="I164" s="2" t="s">
        <v>14</v>
      </c>
      <c r="J164" s="2"/>
    </row>
    <row r="165" spans="1:10" ht="26.1" customHeight="1">
      <c r="A165" s="2">
        <v>163</v>
      </c>
      <c r="B165" s="4" t="str">
        <f>"吴佳璠"</f>
        <v>吴佳璠</v>
      </c>
      <c r="C165" s="4" t="str">
        <f t="shared" si="18"/>
        <v xml:space="preserve">女        </v>
      </c>
      <c r="D165" s="4" t="str">
        <f t="shared" si="9"/>
        <v>汉族</v>
      </c>
      <c r="E165" s="5" t="s">
        <v>75</v>
      </c>
      <c r="F165" s="4" t="str">
        <f>"本科学士"</f>
        <v>本科学士</v>
      </c>
      <c r="G165" s="4" t="str">
        <f>"2017.06.01"</f>
        <v>2017.06.01</v>
      </c>
      <c r="H165" s="2" t="str">
        <f t="shared" si="19"/>
        <v>是</v>
      </c>
      <c r="I165" s="2" t="s">
        <v>14</v>
      </c>
      <c r="J165" s="2"/>
    </row>
    <row r="166" spans="1:10" ht="26.1" customHeight="1">
      <c r="A166" s="2">
        <v>164</v>
      </c>
      <c r="B166" s="4" t="str">
        <f>"谢丽君"</f>
        <v>谢丽君</v>
      </c>
      <c r="C166" s="4" t="str">
        <f t="shared" si="18"/>
        <v xml:space="preserve">女        </v>
      </c>
      <c r="D166" s="4" t="str">
        <f t="shared" si="9"/>
        <v>汉族</v>
      </c>
      <c r="E166" s="5" t="s">
        <v>58</v>
      </c>
      <c r="F166" s="4" t="str">
        <f>"本科学士"</f>
        <v>本科学士</v>
      </c>
      <c r="G166" s="4" t="str">
        <f>"2016.06.01"</f>
        <v>2016.06.01</v>
      </c>
      <c r="H166" s="2" t="str">
        <f>"不是"</f>
        <v>不是</v>
      </c>
      <c r="I166" s="2" t="s">
        <v>14</v>
      </c>
      <c r="J166" s="2"/>
    </row>
    <row r="167" spans="1:10" ht="26.1" customHeight="1">
      <c r="A167" s="2">
        <v>165</v>
      </c>
      <c r="B167" s="4" t="str">
        <f>"李碧霞"</f>
        <v>李碧霞</v>
      </c>
      <c r="C167" s="4" t="str">
        <f t="shared" si="18"/>
        <v xml:space="preserve">女        </v>
      </c>
      <c r="D167" s="4" t="str">
        <f t="shared" si="9"/>
        <v>汉族</v>
      </c>
      <c r="E167" s="5" t="s">
        <v>45</v>
      </c>
      <c r="F167" s="4" t="str">
        <f>"专科无学位"</f>
        <v>专科无学位</v>
      </c>
      <c r="G167" s="4" t="str">
        <f>"2017.07.01"</f>
        <v>2017.07.01</v>
      </c>
      <c r="H167" s="2" t="str">
        <f t="shared" ref="H167:H177" si="20">"是"</f>
        <v>是</v>
      </c>
      <c r="I167" s="2" t="s">
        <v>14</v>
      </c>
      <c r="J167" s="2"/>
    </row>
    <row r="168" spans="1:10" ht="26.1" customHeight="1">
      <c r="A168" s="2">
        <v>166</v>
      </c>
      <c r="B168" s="4" t="str">
        <f>"王园园"</f>
        <v>王园园</v>
      </c>
      <c r="C168" s="4" t="str">
        <f t="shared" si="18"/>
        <v xml:space="preserve">女        </v>
      </c>
      <c r="D168" s="4" t="str">
        <f t="shared" si="9"/>
        <v>汉族</v>
      </c>
      <c r="E168" s="5" t="s">
        <v>35</v>
      </c>
      <c r="F168" s="4" t="str">
        <f>"专科无学位"</f>
        <v>专科无学位</v>
      </c>
      <c r="G168" s="4" t="str">
        <f>"2017.06.01"</f>
        <v>2017.06.01</v>
      </c>
      <c r="H168" s="2" t="str">
        <f t="shared" si="20"/>
        <v>是</v>
      </c>
      <c r="I168" s="2" t="s">
        <v>14</v>
      </c>
      <c r="J168" s="2"/>
    </row>
    <row r="169" spans="1:10" ht="26.1" customHeight="1">
      <c r="A169" s="2">
        <v>167</v>
      </c>
      <c r="B169" s="4" t="str">
        <f>"陈立春"</f>
        <v>陈立春</v>
      </c>
      <c r="C169" s="4" t="str">
        <f t="shared" si="18"/>
        <v xml:space="preserve">女        </v>
      </c>
      <c r="D169" s="4" t="str">
        <f t="shared" si="9"/>
        <v>汉族</v>
      </c>
      <c r="E169" s="5" t="s">
        <v>36</v>
      </c>
      <c r="F169" s="4" t="str">
        <f>"本科学士"</f>
        <v>本科学士</v>
      </c>
      <c r="G169" s="4" t="str">
        <f>"2017.06.01"</f>
        <v>2017.06.01</v>
      </c>
      <c r="H169" s="2" t="str">
        <f t="shared" si="20"/>
        <v>是</v>
      </c>
      <c r="I169" s="2" t="s">
        <v>14</v>
      </c>
      <c r="J169" s="2"/>
    </row>
    <row r="170" spans="1:10" ht="26.1" customHeight="1">
      <c r="A170" s="2">
        <v>168</v>
      </c>
      <c r="B170" s="4" t="str">
        <f>"沙蓉珍"</f>
        <v>沙蓉珍</v>
      </c>
      <c r="C170" s="4" t="str">
        <f t="shared" si="18"/>
        <v xml:space="preserve">女        </v>
      </c>
      <c r="D170" s="4" t="str">
        <f t="shared" si="9"/>
        <v>汉族</v>
      </c>
      <c r="E170" s="5" t="s">
        <v>76</v>
      </c>
      <c r="F170" s="4" t="str">
        <f>"专科无学位"</f>
        <v>专科无学位</v>
      </c>
      <c r="G170" s="4" t="str">
        <f>"2017.06.01"</f>
        <v>2017.06.01</v>
      </c>
      <c r="H170" s="2" t="str">
        <f t="shared" si="20"/>
        <v>是</v>
      </c>
      <c r="I170" s="2" t="s">
        <v>14</v>
      </c>
      <c r="J170" s="2"/>
    </row>
    <row r="171" spans="1:10" ht="26.1" customHeight="1">
      <c r="A171" s="2">
        <v>169</v>
      </c>
      <c r="B171" s="4" t="str">
        <f>"刘欢"</f>
        <v>刘欢</v>
      </c>
      <c r="C171" s="4" t="str">
        <f t="shared" si="18"/>
        <v xml:space="preserve">女        </v>
      </c>
      <c r="D171" s="4" t="str">
        <f t="shared" si="9"/>
        <v>汉族</v>
      </c>
      <c r="E171" s="5" t="s">
        <v>45</v>
      </c>
      <c r="F171" s="4" t="str">
        <f>"专科无学位"</f>
        <v>专科无学位</v>
      </c>
      <c r="G171" s="4" t="str">
        <f>"2013.06.01"</f>
        <v>2013.06.01</v>
      </c>
      <c r="H171" s="2" t="str">
        <f t="shared" si="20"/>
        <v>是</v>
      </c>
      <c r="I171" s="2" t="s">
        <v>14</v>
      </c>
      <c r="J171" s="2"/>
    </row>
    <row r="172" spans="1:10" ht="26.1" customHeight="1">
      <c r="A172" s="2">
        <v>170</v>
      </c>
      <c r="B172" s="4" t="str">
        <f>"何蕙彤"</f>
        <v>何蕙彤</v>
      </c>
      <c r="C172" s="4" t="str">
        <f t="shared" si="18"/>
        <v xml:space="preserve">女        </v>
      </c>
      <c r="D172" s="4" t="str">
        <f t="shared" si="9"/>
        <v>汉族</v>
      </c>
      <c r="E172" s="5" t="s">
        <v>57</v>
      </c>
      <c r="F172" s="4" t="str">
        <f>"本科学士"</f>
        <v>本科学士</v>
      </c>
      <c r="G172" s="4" t="str">
        <f>"2016.06.01"</f>
        <v>2016.06.01</v>
      </c>
      <c r="H172" s="2" t="str">
        <f t="shared" si="20"/>
        <v>是</v>
      </c>
      <c r="I172" s="2" t="s">
        <v>14</v>
      </c>
      <c r="J172" s="2"/>
    </row>
    <row r="173" spans="1:10" ht="26.1" customHeight="1">
      <c r="A173" s="2">
        <v>171</v>
      </c>
      <c r="B173" s="4" t="str">
        <f>"莫碧芬"</f>
        <v>莫碧芬</v>
      </c>
      <c r="C173" s="4" t="str">
        <f t="shared" si="18"/>
        <v xml:space="preserve">女        </v>
      </c>
      <c r="D173" s="4" t="str">
        <f t="shared" si="9"/>
        <v>汉族</v>
      </c>
      <c r="E173" s="5" t="s">
        <v>36</v>
      </c>
      <c r="F173" s="4" t="str">
        <f>"本科学士"</f>
        <v>本科学士</v>
      </c>
      <c r="G173" s="4" t="str">
        <f>"2012.06.01"</f>
        <v>2012.06.01</v>
      </c>
      <c r="H173" s="2" t="str">
        <f t="shared" si="20"/>
        <v>是</v>
      </c>
      <c r="I173" s="2" t="s">
        <v>14</v>
      </c>
      <c r="J173" s="2"/>
    </row>
    <row r="174" spans="1:10" ht="26.1" customHeight="1">
      <c r="A174" s="2">
        <v>172</v>
      </c>
      <c r="B174" s="4" t="str">
        <f>"苏佩菲"</f>
        <v>苏佩菲</v>
      </c>
      <c r="C174" s="4" t="str">
        <f t="shared" si="18"/>
        <v xml:space="preserve">女        </v>
      </c>
      <c r="D174" s="4" t="str">
        <f t="shared" si="9"/>
        <v>汉族</v>
      </c>
      <c r="E174" s="5" t="s">
        <v>37</v>
      </c>
      <c r="F174" s="4" t="str">
        <f>"本科学士"</f>
        <v>本科学士</v>
      </c>
      <c r="G174" s="4" t="str">
        <f>"2016.06.01"</f>
        <v>2016.06.01</v>
      </c>
      <c r="H174" s="2" t="str">
        <f t="shared" si="20"/>
        <v>是</v>
      </c>
      <c r="I174" s="2" t="s">
        <v>14</v>
      </c>
      <c r="J174" s="2"/>
    </row>
    <row r="175" spans="1:10" ht="26.1" customHeight="1">
      <c r="A175" s="2">
        <v>173</v>
      </c>
      <c r="B175" s="4" t="str">
        <f>"黎玉华"</f>
        <v>黎玉华</v>
      </c>
      <c r="C175" s="4" t="str">
        <f t="shared" si="18"/>
        <v xml:space="preserve">女        </v>
      </c>
      <c r="D175" s="4" t="str">
        <f t="shared" si="9"/>
        <v>汉族</v>
      </c>
      <c r="E175" s="5" t="s">
        <v>77</v>
      </c>
      <c r="F175" s="4" t="str">
        <f>"专科无学位"</f>
        <v>专科无学位</v>
      </c>
      <c r="G175" s="4" t="str">
        <f>"2015.07.01"</f>
        <v>2015.07.01</v>
      </c>
      <c r="H175" s="2" t="str">
        <f t="shared" si="20"/>
        <v>是</v>
      </c>
      <c r="I175" s="2" t="s">
        <v>14</v>
      </c>
      <c r="J175" s="2"/>
    </row>
    <row r="176" spans="1:10" ht="26.1" customHeight="1">
      <c r="A176" s="2">
        <v>174</v>
      </c>
      <c r="B176" s="4" t="str">
        <f>"黄小可"</f>
        <v>黄小可</v>
      </c>
      <c r="C176" s="4" t="str">
        <f t="shared" si="18"/>
        <v xml:space="preserve">女        </v>
      </c>
      <c r="D176" s="4" t="str">
        <f t="shared" si="9"/>
        <v>汉族</v>
      </c>
      <c r="E176" s="5" t="s">
        <v>62</v>
      </c>
      <c r="F176" s="4" t="str">
        <f>"本科学士"</f>
        <v>本科学士</v>
      </c>
      <c r="G176" s="4" t="str">
        <f>"2017.06.01"</f>
        <v>2017.06.01</v>
      </c>
      <c r="H176" s="2" t="str">
        <f t="shared" si="20"/>
        <v>是</v>
      </c>
      <c r="I176" s="2" t="s">
        <v>14</v>
      </c>
      <c r="J176" s="2"/>
    </row>
    <row r="177" spans="1:10" ht="26.1" customHeight="1">
      <c r="A177" s="2">
        <v>175</v>
      </c>
      <c r="B177" s="4" t="str">
        <f>"李明智"</f>
        <v>李明智</v>
      </c>
      <c r="C177" s="4" t="str">
        <f t="shared" si="18"/>
        <v xml:space="preserve">女        </v>
      </c>
      <c r="D177" s="4" t="str">
        <f t="shared" si="9"/>
        <v>汉族</v>
      </c>
      <c r="E177" s="5" t="s">
        <v>36</v>
      </c>
      <c r="F177" s="4" t="str">
        <f>"本科学士"</f>
        <v>本科学士</v>
      </c>
      <c r="G177" s="4" t="str">
        <f>"2017.06.01"</f>
        <v>2017.06.01</v>
      </c>
      <c r="H177" s="2" t="str">
        <f t="shared" si="20"/>
        <v>是</v>
      </c>
      <c r="I177" s="2" t="s">
        <v>14</v>
      </c>
      <c r="J177" s="2"/>
    </row>
    <row r="178" spans="1:10" ht="26.1" customHeight="1">
      <c r="A178" s="2">
        <v>176</v>
      </c>
      <c r="B178" s="4" t="str">
        <f>"莫伶伶"</f>
        <v>莫伶伶</v>
      </c>
      <c r="C178" s="4" t="str">
        <f t="shared" si="18"/>
        <v xml:space="preserve">女        </v>
      </c>
      <c r="D178" s="4" t="str">
        <f t="shared" si="9"/>
        <v>汉族</v>
      </c>
      <c r="E178" s="5" t="s">
        <v>53</v>
      </c>
      <c r="F178" s="4" t="str">
        <f>"本科学士"</f>
        <v>本科学士</v>
      </c>
      <c r="G178" s="4" t="str">
        <f>"2017.06.01"</f>
        <v>2017.06.01</v>
      </c>
      <c r="H178" s="2" t="str">
        <f>"不是"</f>
        <v>不是</v>
      </c>
      <c r="I178" s="2" t="s">
        <v>14</v>
      </c>
      <c r="J178" s="2"/>
    </row>
    <row r="179" spans="1:10" ht="26.1" customHeight="1">
      <c r="A179" s="2">
        <v>177</v>
      </c>
      <c r="B179" s="4" t="str">
        <f>"温朝冰"</f>
        <v>温朝冰</v>
      </c>
      <c r="C179" s="4" t="str">
        <f t="shared" si="18"/>
        <v xml:space="preserve">女        </v>
      </c>
      <c r="D179" s="4" t="str">
        <f t="shared" si="9"/>
        <v>汉族</v>
      </c>
      <c r="E179" s="5" t="s">
        <v>35</v>
      </c>
      <c r="F179" s="4" t="str">
        <f>"专科无学位"</f>
        <v>专科无学位</v>
      </c>
      <c r="G179" s="4" t="str">
        <f>"2014.07.01"</f>
        <v>2014.07.01</v>
      </c>
      <c r="H179" s="2" t="str">
        <f>"是"</f>
        <v>是</v>
      </c>
      <c r="I179" s="2" t="s">
        <v>14</v>
      </c>
      <c r="J179" s="2"/>
    </row>
    <row r="180" spans="1:10" ht="26.1" customHeight="1">
      <c r="A180" s="2">
        <v>178</v>
      </c>
      <c r="B180" s="4" t="str">
        <f>"吴一梅"</f>
        <v>吴一梅</v>
      </c>
      <c r="C180" s="4" t="str">
        <f t="shared" si="18"/>
        <v xml:space="preserve">女        </v>
      </c>
      <c r="D180" s="4" t="str">
        <f t="shared" si="9"/>
        <v>汉族</v>
      </c>
      <c r="E180" s="5" t="s">
        <v>78</v>
      </c>
      <c r="F180" s="4" t="str">
        <f>"本科学士"</f>
        <v>本科学士</v>
      </c>
      <c r="G180" s="4" t="str">
        <f>"2017.06.01"</f>
        <v>2017.06.01</v>
      </c>
      <c r="H180" s="2" t="str">
        <f>"是"</f>
        <v>是</v>
      </c>
      <c r="I180" s="2" t="s">
        <v>14</v>
      </c>
      <c r="J180" s="2"/>
    </row>
    <row r="181" spans="1:10" ht="26.1" customHeight="1">
      <c r="A181" s="2">
        <v>179</v>
      </c>
      <c r="B181" s="4" t="str">
        <f>"杨婉莹"</f>
        <v>杨婉莹</v>
      </c>
      <c r="C181" s="4" t="str">
        <f t="shared" si="18"/>
        <v xml:space="preserve">女        </v>
      </c>
      <c r="D181" s="4" t="str">
        <f t="shared" si="9"/>
        <v>汉族</v>
      </c>
      <c r="E181" s="5" t="s">
        <v>45</v>
      </c>
      <c r="F181" s="4" t="str">
        <f>"专科无学位"</f>
        <v>专科无学位</v>
      </c>
      <c r="G181" s="4" t="str">
        <f>"2016.06.01"</f>
        <v>2016.06.01</v>
      </c>
      <c r="H181" s="2" t="str">
        <f>"是"</f>
        <v>是</v>
      </c>
      <c r="I181" s="2" t="s">
        <v>14</v>
      </c>
      <c r="J181" s="2"/>
    </row>
    <row r="182" spans="1:10" ht="26.1" customHeight="1">
      <c r="A182" s="2">
        <v>180</v>
      </c>
      <c r="B182" s="4" t="str">
        <f>"曾丽梅"</f>
        <v>曾丽梅</v>
      </c>
      <c r="C182" s="4" t="str">
        <f t="shared" si="18"/>
        <v xml:space="preserve">女        </v>
      </c>
      <c r="D182" s="4" t="str">
        <f t="shared" si="9"/>
        <v>汉族</v>
      </c>
      <c r="E182" s="5" t="s">
        <v>35</v>
      </c>
      <c r="F182" s="4" t="str">
        <f>"专科无学位"</f>
        <v>专科无学位</v>
      </c>
      <c r="G182" s="4" t="str">
        <f>"2016.06.01"</f>
        <v>2016.06.01</v>
      </c>
      <c r="H182" s="2" t="str">
        <f>"是"</f>
        <v>是</v>
      </c>
      <c r="I182" s="2" t="s">
        <v>14</v>
      </c>
      <c r="J182" s="2"/>
    </row>
    <row r="183" spans="1:10" ht="26.1" customHeight="1">
      <c r="A183" s="2">
        <v>181</v>
      </c>
      <c r="B183" s="4" t="str">
        <f>"庞基彩"</f>
        <v>庞基彩</v>
      </c>
      <c r="C183" s="4" t="str">
        <f t="shared" si="18"/>
        <v xml:space="preserve">女        </v>
      </c>
      <c r="D183" s="4" t="str">
        <f t="shared" si="9"/>
        <v>汉族</v>
      </c>
      <c r="E183" s="5" t="s">
        <v>79</v>
      </c>
      <c r="F183" s="4" t="str">
        <f>"本科学士"</f>
        <v>本科学士</v>
      </c>
      <c r="G183" s="4" t="str">
        <f>"2017.06.01"</f>
        <v>2017.06.01</v>
      </c>
      <c r="H183" s="2" t="str">
        <f>"不是"</f>
        <v>不是</v>
      </c>
      <c r="I183" s="2" t="s">
        <v>14</v>
      </c>
      <c r="J183" s="2"/>
    </row>
    <row r="184" spans="1:10" ht="26.1" customHeight="1">
      <c r="A184" s="2">
        <v>182</v>
      </c>
      <c r="B184" s="4" t="str">
        <f>"贺静霞"</f>
        <v>贺静霞</v>
      </c>
      <c r="C184" s="4" t="str">
        <f t="shared" si="18"/>
        <v xml:space="preserve">女        </v>
      </c>
      <c r="D184" s="4" t="str">
        <f t="shared" si="9"/>
        <v>汉族</v>
      </c>
      <c r="E184" s="5" t="s">
        <v>35</v>
      </c>
      <c r="F184" s="4" t="str">
        <f>"专科无学位"</f>
        <v>专科无学位</v>
      </c>
      <c r="G184" s="4" t="str">
        <f>"2017.06.01"</f>
        <v>2017.06.01</v>
      </c>
      <c r="H184" s="2" t="str">
        <f>"是"</f>
        <v>是</v>
      </c>
      <c r="I184" s="2" t="s">
        <v>14</v>
      </c>
      <c r="J184" s="2"/>
    </row>
    <row r="185" spans="1:10" ht="26.1" customHeight="1">
      <c r="A185" s="2">
        <v>183</v>
      </c>
      <c r="B185" s="4" t="str">
        <f>"严丝琼"</f>
        <v>严丝琼</v>
      </c>
      <c r="C185" s="4" t="str">
        <f t="shared" si="18"/>
        <v xml:space="preserve">女        </v>
      </c>
      <c r="D185" s="4" t="str">
        <f t="shared" si="9"/>
        <v>汉族</v>
      </c>
      <c r="E185" s="5" t="s">
        <v>39</v>
      </c>
      <c r="F185" s="4" t="str">
        <f>"专科无学位"</f>
        <v>专科无学位</v>
      </c>
      <c r="G185" s="4" t="str">
        <f>"2017.06.01"</f>
        <v>2017.06.01</v>
      </c>
      <c r="H185" s="2" t="str">
        <f>"是"</f>
        <v>是</v>
      </c>
      <c r="I185" s="2" t="s">
        <v>14</v>
      </c>
      <c r="J185" s="2"/>
    </row>
    <row r="186" spans="1:10" ht="26.1" customHeight="1">
      <c r="A186" s="2">
        <v>184</v>
      </c>
      <c r="B186" s="4" t="str">
        <f>"文雯"</f>
        <v>文雯</v>
      </c>
      <c r="C186" s="4" t="str">
        <f t="shared" si="18"/>
        <v xml:space="preserve">女        </v>
      </c>
      <c r="D186" s="4" t="str">
        <f t="shared" ref="D186:D202" si="21">"汉族"</f>
        <v>汉族</v>
      </c>
      <c r="E186" s="5" t="s">
        <v>80</v>
      </c>
      <c r="F186" s="4" t="str">
        <f>"本科学士"</f>
        <v>本科学士</v>
      </c>
      <c r="G186" s="4" t="str">
        <f>"2015.06.01"</f>
        <v>2015.06.01</v>
      </c>
      <c r="H186" s="2" t="str">
        <f>"不是"</f>
        <v>不是</v>
      </c>
      <c r="I186" s="2" t="s">
        <v>14</v>
      </c>
      <c r="J186" s="2"/>
    </row>
    <row r="187" spans="1:10" ht="26.1" customHeight="1">
      <c r="A187" s="2">
        <v>185</v>
      </c>
      <c r="B187" s="4" t="str">
        <f>"陈碧姿"</f>
        <v>陈碧姿</v>
      </c>
      <c r="C187" s="4" t="str">
        <f t="shared" si="18"/>
        <v xml:space="preserve">女        </v>
      </c>
      <c r="D187" s="4" t="str">
        <f t="shared" si="21"/>
        <v>汉族</v>
      </c>
      <c r="E187" s="5" t="s">
        <v>39</v>
      </c>
      <c r="F187" s="4" t="str">
        <f>"专科无学位"</f>
        <v>专科无学位</v>
      </c>
      <c r="G187" s="4" t="str">
        <f>"2010.07.01"</f>
        <v>2010.07.01</v>
      </c>
      <c r="H187" s="2" t="str">
        <f t="shared" ref="H187:H192" si="22">"是"</f>
        <v>是</v>
      </c>
      <c r="I187" s="2" t="s">
        <v>14</v>
      </c>
      <c r="J187" s="2"/>
    </row>
    <row r="188" spans="1:10" ht="26.1" customHeight="1">
      <c r="A188" s="2">
        <v>186</v>
      </c>
      <c r="B188" s="4" t="str">
        <f>"周盟"</f>
        <v>周盟</v>
      </c>
      <c r="C188" s="4" t="str">
        <f t="shared" si="18"/>
        <v xml:space="preserve">女        </v>
      </c>
      <c r="D188" s="4" t="str">
        <f t="shared" si="21"/>
        <v>汉族</v>
      </c>
      <c r="E188" s="5" t="s">
        <v>81</v>
      </c>
      <c r="F188" s="4" t="str">
        <f>"本科学士"</f>
        <v>本科学士</v>
      </c>
      <c r="G188" s="4" t="str">
        <f>"2014.06.01"</f>
        <v>2014.06.01</v>
      </c>
      <c r="H188" s="2" t="str">
        <f t="shared" si="22"/>
        <v>是</v>
      </c>
      <c r="I188" s="2" t="s">
        <v>14</v>
      </c>
      <c r="J188" s="2"/>
    </row>
    <row r="189" spans="1:10" ht="26.1" customHeight="1">
      <c r="A189" s="2">
        <v>187</v>
      </c>
      <c r="B189" s="4" t="str">
        <f>"林俊惠"</f>
        <v>林俊惠</v>
      </c>
      <c r="C189" s="4" t="str">
        <f t="shared" si="18"/>
        <v xml:space="preserve">女        </v>
      </c>
      <c r="D189" s="4" t="str">
        <f t="shared" si="21"/>
        <v>汉族</v>
      </c>
      <c r="E189" s="5" t="s">
        <v>39</v>
      </c>
      <c r="F189" s="4" t="str">
        <f>"本科无学位"</f>
        <v>本科无学位</v>
      </c>
      <c r="G189" s="4" t="str">
        <f>"2017.07.01"</f>
        <v>2017.07.01</v>
      </c>
      <c r="H189" s="2" t="str">
        <f t="shared" si="22"/>
        <v>是</v>
      </c>
      <c r="I189" s="2" t="s">
        <v>14</v>
      </c>
      <c r="J189" s="2"/>
    </row>
    <row r="190" spans="1:10" ht="26.1" customHeight="1">
      <c r="A190" s="2">
        <v>188</v>
      </c>
      <c r="B190" s="4" t="str">
        <f>"钟薇"</f>
        <v>钟薇</v>
      </c>
      <c r="C190" s="4" t="str">
        <f t="shared" si="18"/>
        <v xml:space="preserve">女        </v>
      </c>
      <c r="D190" s="4" t="str">
        <f t="shared" si="21"/>
        <v>汉族</v>
      </c>
      <c r="E190" s="5" t="s">
        <v>73</v>
      </c>
      <c r="F190" s="4" t="str">
        <f>"专科无学位"</f>
        <v>专科无学位</v>
      </c>
      <c r="G190" s="4" t="str">
        <f>"2017.06.01"</f>
        <v>2017.06.01</v>
      </c>
      <c r="H190" s="2" t="str">
        <f t="shared" si="22"/>
        <v>是</v>
      </c>
      <c r="I190" s="2" t="s">
        <v>14</v>
      </c>
      <c r="J190" s="2"/>
    </row>
    <row r="191" spans="1:10" ht="26.1" customHeight="1">
      <c r="A191" s="2">
        <v>189</v>
      </c>
      <c r="B191" s="4" t="str">
        <f>"黄恩恩"</f>
        <v>黄恩恩</v>
      </c>
      <c r="C191" s="4" t="str">
        <f t="shared" si="18"/>
        <v xml:space="preserve">女        </v>
      </c>
      <c r="D191" s="4" t="str">
        <f t="shared" si="21"/>
        <v>汉族</v>
      </c>
      <c r="E191" s="5" t="s">
        <v>45</v>
      </c>
      <c r="F191" s="4" t="str">
        <f>"专科无学位"</f>
        <v>专科无学位</v>
      </c>
      <c r="G191" s="4" t="str">
        <f>"2013.06.01"</f>
        <v>2013.06.01</v>
      </c>
      <c r="H191" s="2" t="str">
        <f t="shared" si="22"/>
        <v>是</v>
      </c>
      <c r="I191" s="2" t="s">
        <v>14</v>
      </c>
      <c r="J191" s="2"/>
    </row>
    <row r="192" spans="1:10" ht="26.1" customHeight="1">
      <c r="A192" s="2">
        <v>190</v>
      </c>
      <c r="B192" s="4" t="str">
        <f>"吴婕琳"</f>
        <v>吴婕琳</v>
      </c>
      <c r="C192" s="4" t="str">
        <f t="shared" si="18"/>
        <v xml:space="preserve">女        </v>
      </c>
      <c r="D192" s="4" t="str">
        <f t="shared" si="21"/>
        <v>汉族</v>
      </c>
      <c r="E192" s="5" t="s">
        <v>36</v>
      </c>
      <c r="F192" s="4" t="str">
        <f t="shared" ref="F192:F197" si="23">"本科学士"</f>
        <v>本科学士</v>
      </c>
      <c r="G192" s="4" t="str">
        <f>"2015.06.01"</f>
        <v>2015.06.01</v>
      </c>
      <c r="H192" s="2" t="str">
        <f t="shared" si="22"/>
        <v>是</v>
      </c>
      <c r="I192" s="2" t="s">
        <v>14</v>
      </c>
      <c r="J192" s="2"/>
    </row>
    <row r="193" spans="1:10" ht="26.1" customHeight="1">
      <c r="A193" s="2">
        <v>191</v>
      </c>
      <c r="B193" s="4" t="str">
        <f>"甘芝婵"</f>
        <v>甘芝婵</v>
      </c>
      <c r="C193" s="4" t="str">
        <f t="shared" si="18"/>
        <v xml:space="preserve">女        </v>
      </c>
      <c r="D193" s="4" t="str">
        <f t="shared" si="21"/>
        <v>汉族</v>
      </c>
      <c r="E193" s="5" t="s">
        <v>64</v>
      </c>
      <c r="F193" s="4" t="str">
        <f t="shared" si="23"/>
        <v>本科学士</v>
      </c>
      <c r="G193" s="4" t="str">
        <f>"2016.07.01"</f>
        <v>2016.07.01</v>
      </c>
      <c r="H193" s="2" t="str">
        <f>"不是"</f>
        <v>不是</v>
      </c>
      <c r="I193" s="2" t="s">
        <v>14</v>
      </c>
      <c r="J193" s="2"/>
    </row>
    <row r="194" spans="1:10" ht="26.1" customHeight="1">
      <c r="A194" s="2">
        <v>192</v>
      </c>
      <c r="B194" s="4" t="str">
        <f>"冯玉华"</f>
        <v>冯玉华</v>
      </c>
      <c r="C194" s="4" t="str">
        <f t="shared" si="18"/>
        <v xml:space="preserve">女        </v>
      </c>
      <c r="D194" s="4" t="str">
        <f t="shared" si="21"/>
        <v>汉族</v>
      </c>
      <c r="E194" s="5" t="s">
        <v>37</v>
      </c>
      <c r="F194" s="4" t="str">
        <f t="shared" si="23"/>
        <v>本科学士</v>
      </c>
      <c r="G194" s="4" t="str">
        <f>"2017.06.01"</f>
        <v>2017.06.01</v>
      </c>
      <c r="H194" s="2" t="str">
        <f>"是"</f>
        <v>是</v>
      </c>
      <c r="I194" s="2" t="s">
        <v>14</v>
      </c>
      <c r="J194" s="2"/>
    </row>
    <row r="195" spans="1:10" ht="26.1" customHeight="1">
      <c r="A195" s="2">
        <v>193</v>
      </c>
      <c r="B195" s="4" t="str">
        <f>"宁奕涵"</f>
        <v>宁奕涵</v>
      </c>
      <c r="C195" s="4" t="str">
        <f t="shared" si="18"/>
        <v xml:space="preserve">女        </v>
      </c>
      <c r="D195" s="4" t="str">
        <f t="shared" si="21"/>
        <v>汉族</v>
      </c>
      <c r="E195" s="5" t="s">
        <v>81</v>
      </c>
      <c r="F195" s="4" t="str">
        <f t="shared" si="23"/>
        <v>本科学士</v>
      </c>
      <c r="G195" s="4" t="str">
        <f>"2014.07.01"</f>
        <v>2014.07.01</v>
      </c>
      <c r="H195" s="2" t="str">
        <f>"不是"</f>
        <v>不是</v>
      </c>
      <c r="I195" s="2" t="s">
        <v>14</v>
      </c>
      <c r="J195" s="2"/>
    </row>
    <row r="196" spans="1:10" ht="26.1" customHeight="1">
      <c r="A196" s="2">
        <v>194</v>
      </c>
      <c r="B196" s="4" t="str">
        <f>"黄秋怡"</f>
        <v>黄秋怡</v>
      </c>
      <c r="C196" s="4" t="str">
        <f t="shared" ref="C196:C216" si="24">"女        "</f>
        <v xml:space="preserve">女        </v>
      </c>
      <c r="D196" s="4" t="str">
        <f t="shared" si="21"/>
        <v>汉族</v>
      </c>
      <c r="E196" s="5" t="s">
        <v>36</v>
      </c>
      <c r="F196" s="4" t="str">
        <f t="shared" si="23"/>
        <v>本科学士</v>
      </c>
      <c r="G196" s="4" t="str">
        <f>"2015.06.01"</f>
        <v>2015.06.01</v>
      </c>
      <c r="H196" s="2" t="str">
        <f>"不是"</f>
        <v>不是</v>
      </c>
      <c r="I196" s="2" t="s">
        <v>14</v>
      </c>
      <c r="J196" s="2"/>
    </row>
    <row r="197" spans="1:10" ht="26.1" customHeight="1">
      <c r="A197" s="2">
        <v>195</v>
      </c>
      <c r="B197" s="4" t="str">
        <f>"李冰玲"</f>
        <v>李冰玲</v>
      </c>
      <c r="C197" s="4" t="str">
        <f t="shared" si="24"/>
        <v xml:space="preserve">女        </v>
      </c>
      <c r="D197" s="4" t="str">
        <f t="shared" si="21"/>
        <v>汉族</v>
      </c>
      <c r="E197" s="5" t="s">
        <v>36</v>
      </c>
      <c r="F197" s="4" t="str">
        <f t="shared" si="23"/>
        <v>本科学士</v>
      </c>
      <c r="G197" s="4" t="str">
        <f>"2017.06.01"</f>
        <v>2017.06.01</v>
      </c>
      <c r="H197" s="2" t="str">
        <f>"不是"</f>
        <v>不是</v>
      </c>
      <c r="I197" s="2" t="s">
        <v>14</v>
      </c>
      <c r="J197" s="2"/>
    </row>
    <row r="198" spans="1:10" ht="26.1" customHeight="1">
      <c r="A198" s="2">
        <v>196</v>
      </c>
      <c r="B198" s="4" t="str">
        <f>"卢金丽"</f>
        <v>卢金丽</v>
      </c>
      <c r="C198" s="4" t="str">
        <f t="shared" si="24"/>
        <v xml:space="preserve">女        </v>
      </c>
      <c r="D198" s="4" t="str">
        <f t="shared" si="21"/>
        <v>汉族</v>
      </c>
      <c r="E198" s="5" t="s">
        <v>46</v>
      </c>
      <c r="F198" s="4" t="str">
        <f>"专科无学位"</f>
        <v>专科无学位</v>
      </c>
      <c r="G198" s="4" t="str">
        <f>"2017.06.01"</f>
        <v>2017.06.01</v>
      </c>
      <c r="H198" s="2" t="str">
        <f>"是"</f>
        <v>是</v>
      </c>
      <c r="I198" s="2" t="s">
        <v>14</v>
      </c>
      <c r="J198" s="2"/>
    </row>
    <row r="199" spans="1:10" ht="26.1" customHeight="1">
      <c r="A199" s="2">
        <v>197</v>
      </c>
      <c r="B199" s="4" t="str">
        <f>"冯静"</f>
        <v>冯静</v>
      </c>
      <c r="C199" s="4" t="str">
        <f t="shared" si="24"/>
        <v xml:space="preserve">女        </v>
      </c>
      <c r="D199" s="4" t="str">
        <f t="shared" si="21"/>
        <v>汉族</v>
      </c>
      <c r="E199" s="5" t="s">
        <v>39</v>
      </c>
      <c r="F199" s="4" t="str">
        <f>"专科无学位"</f>
        <v>专科无学位</v>
      </c>
      <c r="G199" s="4" t="str">
        <f>"2015.06.01"</f>
        <v>2015.06.01</v>
      </c>
      <c r="H199" s="2" t="str">
        <f>"是"</f>
        <v>是</v>
      </c>
      <c r="I199" s="2" t="s">
        <v>14</v>
      </c>
      <c r="J199" s="2"/>
    </row>
    <row r="200" spans="1:10" ht="26.1" customHeight="1">
      <c r="A200" s="2">
        <v>198</v>
      </c>
      <c r="B200" s="4" t="str">
        <f>"黄秋莲"</f>
        <v>黄秋莲</v>
      </c>
      <c r="C200" s="4" t="str">
        <f t="shared" si="24"/>
        <v xml:space="preserve">女        </v>
      </c>
      <c r="D200" s="4" t="str">
        <f t="shared" si="21"/>
        <v>汉族</v>
      </c>
      <c r="E200" s="5" t="s">
        <v>45</v>
      </c>
      <c r="F200" s="4" t="str">
        <f>"专科无学位"</f>
        <v>专科无学位</v>
      </c>
      <c r="G200" s="4" t="str">
        <f>"2017.06.01"</f>
        <v>2017.06.01</v>
      </c>
      <c r="H200" s="2" t="str">
        <f>"是"</f>
        <v>是</v>
      </c>
      <c r="I200" s="2" t="s">
        <v>14</v>
      </c>
      <c r="J200" s="2"/>
    </row>
    <row r="201" spans="1:10" ht="26.1" customHeight="1">
      <c r="A201" s="2">
        <v>199</v>
      </c>
      <c r="B201" s="4" t="str">
        <f>"马超献"</f>
        <v>马超献</v>
      </c>
      <c r="C201" s="4" t="str">
        <f t="shared" si="24"/>
        <v xml:space="preserve">女        </v>
      </c>
      <c r="D201" s="4" t="str">
        <f t="shared" si="21"/>
        <v>汉族</v>
      </c>
      <c r="E201" s="5" t="s">
        <v>36</v>
      </c>
      <c r="F201" s="4" t="str">
        <f>"本科学士"</f>
        <v>本科学士</v>
      </c>
      <c r="G201" s="4" t="str">
        <f>"2016.06.01"</f>
        <v>2016.06.01</v>
      </c>
      <c r="H201" s="2" t="str">
        <f>"是"</f>
        <v>是</v>
      </c>
      <c r="I201" s="2" t="s">
        <v>14</v>
      </c>
      <c r="J201" s="2"/>
    </row>
    <row r="202" spans="1:10" ht="26.1" customHeight="1">
      <c r="A202" s="2">
        <v>200</v>
      </c>
      <c r="B202" s="4" t="str">
        <f>"吕伟丽"</f>
        <v>吕伟丽</v>
      </c>
      <c r="C202" s="4" t="str">
        <f t="shared" si="24"/>
        <v xml:space="preserve">女        </v>
      </c>
      <c r="D202" s="4" t="str">
        <f t="shared" si="21"/>
        <v>汉族</v>
      </c>
      <c r="E202" s="5" t="s">
        <v>36</v>
      </c>
      <c r="F202" s="4" t="str">
        <f>"本科学士"</f>
        <v>本科学士</v>
      </c>
      <c r="G202" s="4" t="str">
        <f>"2012.06.01"</f>
        <v>2012.06.01</v>
      </c>
      <c r="H202" s="2" t="str">
        <f>"是"</f>
        <v>是</v>
      </c>
      <c r="I202" s="2" t="s">
        <v>14</v>
      </c>
      <c r="J202" s="2"/>
    </row>
    <row r="203" spans="1:10" ht="26.1" customHeight="1">
      <c r="A203" s="2">
        <v>201</v>
      </c>
      <c r="B203" s="4" t="str">
        <f>"许丹"</f>
        <v>许丹</v>
      </c>
      <c r="C203" s="4" t="str">
        <f t="shared" si="24"/>
        <v xml:space="preserve">女        </v>
      </c>
      <c r="D203" s="4" t="str">
        <f>"壮族"</f>
        <v>壮族</v>
      </c>
      <c r="E203" s="5" t="s">
        <v>82</v>
      </c>
      <c r="F203" s="4" t="str">
        <f>"本科学士"</f>
        <v>本科学士</v>
      </c>
      <c r="G203" s="4" t="str">
        <f>"2017.07.01"</f>
        <v>2017.07.01</v>
      </c>
      <c r="H203" s="2" t="str">
        <f>"不是"</f>
        <v>不是</v>
      </c>
      <c r="I203" s="2" t="s">
        <v>14</v>
      </c>
      <c r="J203" s="2"/>
    </row>
    <row r="204" spans="1:10" ht="26.1" customHeight="1">
      <c r="A204" s="2">
        <v>202</v>
      </c>
      <c r="B204" s="4" t="str">
        <f>"梁东晓"</f>
        <v>梁东晓</v>
      </c>
      <c r="C204" s="4" t="str">
        <f t="shared" si="24"/>
        <v xml:space="preserve">女        </v>
      </c>
      <c r="D204" s="4" t="str">
        <f>"汉族"</f>
        <v>汉族</v>
      </c>
      <c r="E204" s="5" t="s">
        <v>36</v>
      </c>
      <c r="F204" s="4" t="str">
        <f>"本科学士"</f>
        <v>本科学士</v>
      </c>
      <c r="G204" s="4" t="str">
        <f>"2017.06.01"</f>
        <v>2017.06.01</v>
      </c>
      <c r="H204" s="2" t="str">
        <f>"是"</f>
        <v>是</v>
      </c>
      <c r="I204" s="2" t="s">
        <v>14</v>
      </c>
      <c r="J204" s="2"/>
    </row>
    <row r="205" spans="1:10" ht="26.1" customHeight="1">
      <c r="A205" s="2">
        <v>203</v>
      </c>
      <c r="B205" s="4" t="str">
        <f>"龚文婷"</f>
        <v>龚文婷</v>
      </c>
      <c r="C205" s="4" t="str">
        <f t="shared" si="24"/>
        <v xml:space="preserve">女        </v>
      </c>
      <c r="D205" s="4" t="str">
        <f>"汉族"</f>
        <v>汉族</v>
      </c>
      <c r="E205" s="5" t="s">
        <v>45</v>
      </c>
      <c r="F205" s="4" t="str">
        <f>"专科无学位"</f>
        <v>专科无学位</v>
      </c>
      <c r="G205" s="4" t="str">
        <f>"2017.06.01"</f>
        <v>2017.06.01</v>
      </c>
      <c r="H205" s="2" t="str">
        <f>"是"</f>
        <v>是</v>
      </c>
      <c r="I205" s="2" t="s">
        <v>14</v>
      </c>
      <c r="J205" s="2"/>
    </row>
    <row r="206" spans="1:10" ht="26.1" customHeight="1">
      <c r="A206" s="2">
        <v>204</v>
      </c>
      <c r="B206" s="4" t="str">
        <f>"曹延平"</f>
        <v>曹延平</v>
      </c>
      <c r="C206" s="4" t="str">
        <f t="shared" si="24"/>
        <v xml:space="preserve">女        </v>
      </c>
      <c r="D206" s="4" t="str">
        <f>"汉族"</f>
        <v>汉族</v>
      </c>
      <c r="E206" s="5" t="s">
        <v>39</v>
      </c>
      <c r="F206" s="4" t="str">
        <f>"专科无学位"</f>
        <v>专科无学位</v>
      </c>
      <c r="G206" s="4" t="str">
        <f>"2017.06.01"</f>
        <v>2017.06.01</v>
      </c>
      <c r="H206" s="2" t="str">
        <f>"是"</f>
        <v>是</v>
      </c>
      <c r="I206" s="2" t="s">
        <v>14</v>
      </c>
      <c r="J206" s="2"/>
    </row>
    <row r="207" spans="1:10" ht="26.1" customHeight="1">
      <c r="A207" s="2">
        <v>205</v>
      </c>
      <c r="B207" s="4" t="str">
        <f>"陈盈桦"</f>
        <v>陈盈桦</v>
      </c>
      <c r="C207" s="4" t="str">
        <f t="shared" si="24"/>
        <v xml:space="preserve">女        </v>
      </c>
      <c r="D207" s="4" t="str">
        <f>"汉族"</f>
        <v>汉族</v>
      </c>
      <c r="E207" s="5" t="s">
        <v>39</v>
      </c>
      <c r="F207" s="4" t="str">
        <f>"专科无学位"</f>
        <v>专科无学位</v>
      </c>
      <c r="G207" s="4" t="str">
        <f>"2017.07.01"</f>
        <v>2017.07.01</v>
      </c>
      <c r="H207" s="2" t="str">
        <f>"是"</f>
        <v>是</v>
      </c>
      <c r="I207" s="2" t="s">
        <v>14</v>
      </c>
      <c r="J207" s="2"/>
    </row>
    <row r="208" spans="1:10" ht="24.95" customHeight="1">
      <c r="A208" s="2">
        <v>206</v>
      </c>
      <c r="B208" s="4" t="str">
        <f>"骆倩冰"</f>
        <v>骆倩冰</v>
      </c>
      <c r="C208" s="4" t="str">
        <f t="shared" si="24"/>
        <v xml:space="preserve">女        </v>
      </c>
      <c r="D208" s="4" t="str">
        <f t="shared" ref="D208:D252" si="25">"汉族"</f>
        <v>汉族</v>
      </c>
      <c r="E208" s="5" t="s">
        <v>39</v>
      </c>
      <c r="F208" s="4" t="str">
        <f>"本科学士"</f>
        <v>本科学士</v>
      </c>
      <c r="G208" s="4" t="str">
        <f>"2016.07.01"</f>
        <v>2016.07.01</v>
      </c>
      <c r="H208" s="2" t="str">
        <f>"是"</f>
        <v>是</v>
      </c>
      <c r="I208" s="2" t="s">
        <v>15</v>
      </c>
      <c r="J208" s="2"/>
    </row>
    <row r="209" spans="1:10" ht="24.95" customHeight="1">
      <c r="A209" s="2">
        <v>207</v>
      </c>
      <c r="B209" s="4" t="str">
        <f>"唐静坤"</f>
        <v>唐静坤</v>
      </c>
      <c r="C209" s="4" t="str">
        <f t="shared" si="24"/>
        <v xml:space="preserve">女        </v>
      </c>
      <c r="D209" s="4" t="str">
        <f t="shared" si="25"/>
        <v>汉族</v>
      </c>
      <c r="E209" s="5" t="s">
        <v>83</v>
      </c>
      <c r="F209" s="4" t="str">
        <f>"本科学士"</f>
        <v>本科学士</v>
      </c>
      <c r="G209" s="4" t="str">
        <f>"2017.07.01"</f>
        <v>2017.07.01</v>
      </c>
      <c r="H209" s="2" t="str">
        <f>"不是"</f>
        <v>不是</v>
      </c>
      <c r="I209" s="2" t="s">
        <v>15</v>
      </c>
      <c r="J209" s="2"/>
    </row>
    <row r="210" spans="1:10" ht="24.95" customHeight="1">
      <c r="A210" s="2">
        <v>208</v>
      </c>
      <c r="B210" s="4" t="str">
        <f>"苏小燕"</f>
        <v>苏小燕</v>
      </c>
      <c r="C210" s="4" t="str">
        <f t="shared" si="24"/>
        <v xml:space="preserve">女        </v>
      </c>
      <c r="D210" s="4" t="str">
        <f t="shared" si="25"/>
        <v>汉族</v>
      </c>
      <c r="E210" s="5" t="s">
        <v>84</v>
      </c>
      <c r="F210" s="4" t="str">
        <f>"专科无学位"</f>
        <v>专科无学位</v>
      </c>
      <c r="G210" s="4" t="str">
        <f>"2014.07.01"</f>
        <v>2014.07.01</v>
      </c>
      <c r="H210" s="2" t="str">
        <f t="shared" ref="H210:H223" si="26">"是"</f>
        <v>是</v>
      </c>
      <c r="I210" s="2" t="s">
        <v>15</v>
      </c>
      <c r="J210" s="2"/>
    </row>
    <row r="211" spans="1:10" ht="24.95" customHeight="1">
      <c r="A211" s="2">
        <v>209</v>
      </c>
      <c r="B211" s="4" t="str">
        <f>"肖宇芯"</f>
        <v>肖宇芯</v>
      </c>
      <c r="C211" s="4" t="str">
        <f t="shared" si="24"/>
        <v xml:space="preserve">女        </v>
      </c>
      <c r="D211" s="4" t="str">
        <f t="shared" si="25"/>
        <v>汉族</v>
      </c>
      <c r="E211" s="5" t="s">
        <v>85</v>
      </c>
      <c r="F211" s="4" t="str">
        <f>"本科学士"</f>
        <v>本科学士</v>
      </c>
      <c r="G211" s="4" t="str">
        <f>"2017.06.01"</f>
        <v>2017.06.01</v>
      </c>
      <c r="H211" s="2" t="str">
        <f t="shared" si="26"/>
        <v>是</v>
      </c>
      <c r="I211" s="2" t="s">
        <v>15</v>
      </c>
      <c r="J211" s="2"/>
    </row>
    <row r="212" spans="1:10" ht="24.95" customHeight="1">
      <c r="A212" s="2">
        <v>210</v>
      </c>
      <c r="B212" s="4" t="str">
        <f>"林圆圆"</f>
        <v>林圆圆</v>
      </c>
      <c r="C212" s="4" t="str">
        <f t="shared" si="24"/>
        <v xml:space="preserve">女        </v>
      </c>
      <c r="D212" s="4" t="str">
        <f t="shared" si="25"/>
        <v>汉族</v>
      </c>
      <c r="E212" s="5" t="s">
        <v>84</v>
      </c>
      <c r="F212" s="4" t="str">
        <f>"专科无学位"</f>
        <v>专科无学位</v>
      </c>
      <c r="G212" s="4" t="str">
        <f>"2017.06.01"</f>
        <v>2017.06.01</v>
      </c>
      <c r="H212" s="2" t="str">
        <f t="shared" si="26"/>
        <v>是</v>
      </c>
      <c r="I212" s="2" t="s">
        <v>15</v>
      </c>
      <c r="J212" s="2"/>
    </row>
    <row r="213" spans="1:10" ht="24.95" customHeight="1">
      <c r="A213" s="2">
        <v>211</v>
      </c>
      <c r="B213" s="4" t="str">
        <f>"汤珍兰"</f>
        <v>汤珍兰</v>
      </c>
      <c r="C213" s="4" t="str">
        <f t="shared" si="24"/>
        <v xml:space="preserve">女        </v>
      </c>
      <c r="D213" s="4" t="str">
        <f t="shared" si="25"/>
        <v>汉族</v>
      </c>
      <c r="E213" s="5" t="s">
        <v>84</v>
      </c>
      <c r="F213" s="4" t="str">
        <f>"专科无学位"</f>
        <v>专科无学位</v>
      </c>
      <c r="G213" s="4" t="str">
        <f>"2012.06.01"</f>
        <v>2012.06.01</v>
      </c>
      <c r="H213" s="2" t="str">
        <f t="shared" si="26"/>
        <v>是</v>
      </c>
      <c r="I213" s="2" t="s">
        <v>15</v>
      </c>
      <c r="J213" s="2"/>
    </row>
    <row r="214" spans="1:10" ht="24.95" customHeight="1">
      <c r="A214" s="2">
        <v>212</v>
      </c>
      <c r="B214" s="4" t="str">
        <f>"黄欣"</f>
        <v>黄欣</v>
      </c>
      <c r="C214" s="4" t="str">
        <f t="shared" si="24"/>
        <v xml:space="preserve">女        </v>
      </c>
      <c r="D214" s="4" t="str">
        <f t="shared" si="25"/>
        <v>汉族</v>
      </c>
      <c r="E214" s="5" t="s">
        <v>84</v>
      </c>
      <c r="F214" s="4" t="str">
        <f>"专科无学位"</f>
        <v>专科无学位</v>
      </c>
      <c r="G214" s="4" t="str">
        <f>"2013.06.01"</f>
        <v>2013.06.01</v>
      </c>
      <c r="H214" s="2" t="str">
        <f t="shared" si="26"/>
        <v>是</v>
      </c>
      <c r="I214" s="2" t="s">
        <v>15</v>
      </c>
      <c r="J214" s="2"/>
    </row>
    <row r="215" spans="1:10" ht="24.95" customHeight="1">
      <c r="A215" s="2">
        <v>213</v>
      </c>
      <c r="B215" s="4" t="str">
        <f>"吴采凌"</f>
        <v>吴采凌</v>
      </c>
      <c r="C215" s="4" t="str">
        <f t="shared" si="24"/>
        <v xml:space="preserve">女        </v>
      </c>
      <c r="D215" s="4" t="str">
        <f t="shared" si="25"/>
        <v>汉族</v>
      </c>
      <c r="E215" s="5" t="s">
        <v>37</v>
      </c>
      <c r="F215" s="4" t="str">
        <f>"本科学士"</f>
        <v>本科学士</v>
      </c>
      <c r="G215" s="4" t="str">
        <f>"2015.06.01"</f>
        <v>2015.06.01</v>
      </c>
      <c r="H215" s="2" t="str">
        <f t="shared" si="26"/>
        <v>是</v>
      </c>
      <c r="I215" s="2" t="s">
        <v>15</v>
      </c>
      <c r="J215" s="2"/>
    </row>
    <row r="216" spans="1:10" ht="24.95" customHeight="1">
      <c r="A216" s="2">
        <v>214</v>
      </c>
      <c r="B216" s="4" t="str">
        <f>"曾婷婷"</f>
        <v>曾婷婷</v>
      </c>
      <c r="C216" s="4" t="str">
        <f t="shared" si="24"/>
        <v xml:space="preserve">女        </v>
      </c>
      <c r="D216" s="4" t="str">
        <f t="shared" si="25"/>
        <v>汉族</v>
      </c>
      <c r="E216" s="5" t="s">
        <v>86</v>
      </c>
      <c r="F216" s="4" t="str">
        <f>"本科学士"</f>
        <v>本科学士</v>
      </c>
      <c r="G216" s="4" t="str">
        <f>"2016.06.01"</f>
        <v>2016.06.01</v>
      </c>
      <c r="H216" s="2" t="str">
        <f t="shared" si="26"/>
        <v>是</v>
      </c>
      <c r="I216" s="2" t="s">
        <v>15</v>
      </c>
      <c r="J216" s="2"/>
    </row>
    <row r="217" spans="1:10" ht="24.95" customHeight="1">
      <c r="A217" s="2">
        <v>215</v>
      </c>
      <c r="B217" s="4" t="str">
        <f>"吕英宇"</f>
        <v>吕英宇</v>
      </c>
      <c r="C217" s="4" t="str">
        <f>"男        "</f>
        <v xml:space="preserve">男        </v>
      </c>
      <c r="D217" s="4" t="str">
        <f t="shared" si="25"/>
        <v>汉族</v>
      </c>
      <c r="E217" s="5" t="s">
        <v>87</v>
      </c>
      <c r="F217" s="4" t="str">
        <f>"本科学士"</f>
        <v>本科学士</v>
      </c>
      <c r="G217" s="4" t="str">
        <f>"2017.06.01"</f>
        <v>2017.06.01</v>
      </c>
      <c r="H217" s="2" t="str">
        <f t="shared" si="26"/>
        <v>是</v>
      </c>
      <c r="I217" s="2" t="s">
        <v>15</v>
      </c>
      <c r="J217" s="2"/>
    </row>
    <row r="218" spans="1:10" ht="24.95" customHeight="1">
      <c r="A218" s="2">
        <v>216</v>
      </c>
      <c r="B218" s="4" t="str">
        <f>"黄小清"</f>
        <v>黄小清</v>
      </c>
      <c r="C218" s="4" t="str">
        <f>"女        "</f>
        <v xml:space="preserve">女        </v>
      </c>
      <c r="D218" s="4" t="str">
        <f t="shared" si="25"/>
        <v>汉族</v>
      </c>
      <c r="E218" s="5" t="s">
        <v>37</v>
      </c>
      <c r="F218" s="4" t="str">
        <f>"本科学士"</f>
        <v>本科学士</v>
      </c>
      <c r="G218" s="4" t="str">
        <f>"2013.06.01"</f>
        <v>2013.06.01</v>
      </c>
      <c r="H218" s="2" t="str">
        <f t="shared" si="26"/>
        <v>是</v>
      </c>
      <c r="I218" s="2" t="s">
        <v>15</v>
      </c>
      <c r="J218" s="2"/>
    </row>
    <row r="219" spans="1:10" ht="24.95" customHeight="1">
      <c r="A219" s="2">
        <v>217</v>
      </c>
      <c r="B219" s="4" t="str">
        <f>"庞彩莲"</f>
        <v>庞彩莲</v>
      </c>
      <c r="C219" s="4" t="str">
        <f>"女        "</f>
        <v xml:space="preserve">女        </v>
      </c>
      <c r="D219" s="4" t="str">
        <f t="shared" si="25"/>
        <v>汉族</v>
      </c>
      <c r="E219" s="5" t="s">
        <v>84</v>
      </c>
      <c r="F219" s="4" t="str">
        <f>"专科无学位"</f>
        <v>专科无学位</v>
      </c>
      <c r="G219" s="4" t="str">
        <f>"2016.06.01"</f>
        <v>2016.06.01</v>
      </c>
      <c r="H219" s="2" t="str">
        <f t="shared" si="26"/>
        <v>是</v>
      </c>
      <c r="I219" s="2" t="s">
        <v>15</v>
      </c>
      <c r="J219" s="2"/>
    </row>
    <row r="220" spans="1:10" ht="24.95" customHeight="1">
      <c r="A220" s="2">
        <v>218</v>
      </c>
      <c r="B220" s="4" t="str">
        <f>"庞英华"</f>
        <v>庞英华</v>
      </c>
      <c r="C220" s="4" t="str">
        <f>"女        "</f>
        <v xml:space="preserve">女        </v>
      </c>
      <c r="D220" s="4" t="str">
        <f t="shared" si="25"/>
        <v>汉族</v>
      </c>
      <c r="E220" s="5" t="s">
        <v>39</v>
      </c>
      <c r="F220" s="4" t="str">
        <f>"专科无学位"</f>
        <v>专科无学位</v>
      </c>
      <c r="G220" s="4" t="str">
        <f>"2015.06.01"</f>
        <v>2015.06.01</v>
      </c>
      <c r="H220" s="2" t="str">
        <f t="shared" si="26"/>
        <v>是</v>
      </c>
      <c r="I220" s="2" t="s">
        <v>15</v>
      </c>
      <c r="J220" s="2"/>
    </row>
    <row r="221" spans="1:10" ht="24.95" customHeight="1">
      <c r="A221" s="2">
        <v>219</v>
      </c>
      <c r="B221" s="4" t="str">
        <f>"张珊"</f>
        <v>张珊</v>
      </c>
      <c r="C221" s="4" t="str">
        <f>"女        "</f>
        <v xml:space="preserve">女        </v>
      </c>
      <c r="D221" s="4" t="str">
        <f t="shared" si="25"/>
        <v>汉族</v>
      </c>
      <c r="E221" s="5" t="s">
        <v>84</v>
      </c>
      <c r="F221" s="4" t="str">
        <f>"专科无学位"</f>
        <v>专科无学位</v>
      </c>
      <c r="G221" s="4" t="str">
        <f>"2013.06.01"</f>
        <v>2013.06.01</v>
      </c>
      <c r="H221" s="2" t="str">
        <f t="shared" si="26"/>
        <v>是</v>
      </c>
      <c r="I221" s="2" t="s">
        <v>15</v>
      </c>
      <c r="J221" s="2"/>
    </row>
    <row r="222" spans="1:10" ht="24.95" customHeight="1">
      <c r="A222" s="2">
        <v>220</v>
      </c>
      <c r="B222" s="4" t="str">
        <f>"刘冯丽"</f>
        <v>刘冯丽</v>
      </c>
      <c r="C222" s="4" t="str">
        <f>"女        "</f>
        <v xml:space="preserve">女        </v>
      </c>
      <c r="D222" s="4" t="str">
        <f t="shared" si="25"/>
        <v>汉族</v>
      </c>
      <c r="E222" s="5" t="s">
        <v>88</v>
      </c>
      <c r="F222" s="4" t="str">
        <f>"本科学士"</f>
        <v>本科学士</v>
      </c>
      <c r="G222" s="4" t="str">
        <f>"2017.07.01"</f>
        <v>2017.07.01</v>
      </c>
      <c r="H222" s="2" t="str">
        <f t="shared" si="26"/>
        <v>是</v>
      </c>
      <c r="I222" s="2" t="s">
        <v>15</v>
      </c>
      <c r="J222" s="2"/>
    </row>
    <row r="223" spans="1:10" ht="24.95" customHeight="1">
      <c r="A223" s="2">
        <v>221</v>
      </c>
      <c r="B223" s="4" t="str">
        <f>"庞辉帆"</f>
        <v>庞辉帆</v>
      </c>
      <c r="C223" s="4" t="str">
        <f>"男        "</f>
        <v xml:space="preserve">男        </v>
      </c>
      <c r="D223" s="4" t="str">
        <f t="shared" si="25"/>
        <v>汉族</v>
      </c>
      <c r="E223" s="5" t="s">
        <v>37</v>
      </c>
      <c r="F223" s="4" t="str">
        <f>"专科无学位"</f>
        <v>专科无学位</v>
      </c>
      <c r="G223" s="4" t="str">
        <f>"2014.06.01"</f>
        <v>2014.06.01</v>
      </c>
      <c r="H223" s="2" t="str">
        <f t="shared" si="26"/>
        <v>是</v>
      </c>
      <c r="I223" s="2" t="s">
        <v>15</v>
      </c>
      <c r="J223" s="2"/>
    </row>
    <row r="224" spans="1:10" ht="24.95" customHeight="1">
      <c r="A224" s="2">
        <v>222</v>
      </c>
      <c r="B224" s="4" t="str">
        <f>"曾如梅"</f>
        <v>曾如梅</v>
      </c>
      <c r="C224" s="4" t="str">
        <f t="shared" ref="C224:C245" si="27">"女        "</f>
        <v xml:space="preserve">女        </v>
      </c>
      <c r="D224" s="4" t="str">
        <f t="shared" si="25"/>
        <v>汉族</v>
      </c>
      <c r="E224" s="5" t="s">
        <v>89</v>
      </c>
      <c r="F224" s="4" t="str">
        <f>"本科学士"</f>
        <v>本科学士</v>
      </c>
      <c r="G224" s="4" t="str">
        <f>"2017.06.01"</f>
        <v>2017.06.01</v>
      </c>
      <c r="H224" s="2" t="str">
        <f>"不是"</f>
        <v>不是</v>
      </c>
      <c r="I224" s="2" t="s">
        <v>15</v>
      </c>
      <c r="J224" s="2"/>
    </row>
    <row r="225" spans="1:10" ht="24.95" customHeight="1">
      <c r="A225" s="2">
        <v>223</v>
      </c>
      <c r="B225" s="4" t="str">
        <f>"张莉"</f>
        <v>张莉</v>
      </c>
      <c r="C225" s="4" t="str">
        <f t="shared" si="27"/>
        <v xml:space="preserve">女        </v>
      </c>
      <c r="D225" s="4" t="str">
        <f t="shared" si="25"/>
        <v>汉族</v>
      </c>
      <c r="E225" s="5" t="s">
        <v>90</v>
      </c>
      <c r="F225" s="4" t="str">
        <f>"本科学士"</f>
        <v>本科学士</v>
      </c>
      <c r="G225" s="4" t="str">
        <f>"2013.07.01"</f>
        <v>2013.07.01</v>
      </c>
      <c r="H225" s="2" t="str">
        <f t="shared" ref="H225:H231" si="28">"是"</f>
        <v>是</v>
      </c>
      <c r="I225" s="2" t="s">
        <v>15</v>
      </c>
      <c r="J225" s="2"/>
    </row>
    <row r="226" spans="1:10" ht="24.95" customHeight="1">
      <c r="A226" s="2">
        <v>224</v>
      </c>
      <c r="B226" s="4" t="str">
        <f>"张东英"</f>
        <v>张东英</v>
      </c>
      <c r="C226" s="4" t="str">
        <f t="shared" si="27"/>
        <v xml:space="preserve">女        </v>
      </c>
      <c r="D226" s="4" t="str">
        <f t="shared" si="25"/>
        <v>汉族</v>
      </c>
      <c r="E226" s="5" t="s">
        <v>37</v>
      </c>
      <c r="F226" s="4" t="str">
        <f>"本科学士"</f>
        <v>本科学士</v>
      </c>
      <c r="G226" s="4" t="str">
        <f>"2016.07.01"</f>
        <v>2016.07.01</v>
      </c>
      <c r="H226" s="2" t="str">
        <f t="shared" si="28"/>
        <v>是</v>
      </c>
      <c r="I226" s="2" t="s">
        <v>15</v>
      </c>
      <c r="J226" s="2"/>
    </row>
    <row r="227" spans="1:10" ht="24.95" customHeight="1">
      <c r="A227" s="2">
        <v>225</v>
      </c>
      <c r="B227" s="4" t="str">
        <f>"李翠萍"</f>
        <v>李翠萍</v>
      </c>
      <c r="C227" s="4" t="str">
        <f t="shared" si="27"/>
        <v xml:space="preserve">女        </v>
      </c>
      <c r="D227" s="4" t="str">
        <f t="shared" si="25"/>
        <v>汉族</v>
      </c>
      <c r="E227" s="5" t="s">
        <v>84</v>
      </c>
      <c r="F227" s="4" t="str">
        <f>"专科无学位"</f>
        <v>专科无学位</v>
      </c>
      <c r="G227" s="4" t="str">
        <f>"2017.06.01"</f>
        <v>2017.06.01</v>
      </c>
      <c r="H227" s="2" t="str">
        <f t="shared" si="28"/>
        <v>是</v>
      </c>
      <c r="I227" s="2" t="s">
        <v>15</v>
      </c>
      <c r="J227" s="2"/>
    </row>
    <row r="228" spans="1:10" ht="24.95" customHeight="1">
      <c r="A228" s="2">
        <v>226</v>
      </c>
      <c r="B228" s="4" t="str">
        <f>"吴季伶"</f>
        <v>吴季伶</v>
      </c>
      <c r="C228" s="4" t="str">
        <f t="shared" si="27"/>
        <v xml:space="preserve">女        </v>
      </c>
      <c r="D228" s="4" t="str">
        <f t="shared" si="25"/>
        <v>汉族</v>
      </c>
      <c r="E228" s="5" t="s">
        <v>91</v>
      </c>
      <c r="F228" s="4" t="str">
        <f>"本科学士"</f>
        <v>本科学士</v>
      </c>
      <c r="G228" s="4" t="str">
        <f>"2014.06.01"</f>
        <v>2014.06.01</v>
      </c>
      <c r="H228" s="2" t="str">
        <f t="shared" si="28"/>
        <v>是</v>
      </c>
      <c r="I228" s="2" t="s">
        <v>15</v>
      </c>
      <c r="J228" s="2"/>
    </row>
    <row r="229" spans="1:10" ht="24.95" customHeight="1">
      <c r="A229" s="2">
        <v>227</v>
      </c>
      <c r="B229" s="4" t="str">
        <f>"卓美琪"</f>
        <v>卓美琪</v>
      </c>
      <c r="C229" s="4" t="str">
        <f t="shared" si="27"/>
        <v xml:space="preserve">女        </v>
      </c>
      <c r="D229" s="4" t="str">
        <f t="shared" si="25"/>
        <v>汉族</v>
      </c>
      <c r="E229" s="5" t="s">
        <v>84</v>
      </c>
      <c r="F229" s="4" t="str">
        <f>"专科无学位"</f>
        <v>专科无学位</v>
      </c>
      <c r="G229" s="4" t="str">
        <f>"2013.06.01"</f>
        <v>2013.06.01</v>
      </c>
      <c r="H229" s="2" t="str">
        <f t="shared" si="28"/>
        <v>是</v>
      </c>
      <c r="I229" s="2" t="s">
        <v>15</v>
      </c>
      <c r="J229" s="2"/>
    </row>
    <row r="230" spans="1:10" ht="24.95" customHeight="1">
      <c r="A230" s="2">
        <v>228</v>
      </c>
      <c r="B230" s="4" t="str">
        <f>"盘春秀"</f>
        <v>盘春秀</v>
      </c>
      <c r="C230" s="4" t="str">
        <f t="shared" si="27"/>
        <v xml:space="preserve">女        </v>
      </c>
      <c r="D230" s="4" t="str">
        <f t="shared" si="25"/>
        <v>汉族</v>
      </c>
      <c r="E230" s="5" t="s">
        <v>88</v>
      </c>
      <c r="F230" s="4" t="str">
        <f t="shared" ref="F230:F238" si="29">"本科学士"</f>
        <v>本科学士</v>
      </c>
      <c r="G230" s="4" t="str">
        <f>"2017.06.01"</f>
        <v>2017.06.01</v>
      </c>
      <c r="H230" s="2" t="str">
        <f t="shared" si="28"/>
        <v>是</v>
      </c>
      <c r="I230" s="2" t="s">
        <v>15</v>
      </c>
      <c r="J230" s="2"/>
    </row>
    <row r="231" spans="1:10" ht="24.95" customHeight="1">
      <c r="A231" s="2">
        <v>229</v>
      </c>
      <c r="B231" s="4" t="str">
        <f>"黎虹杏"</f>
        <v>黎虹杏</v>
      </c>
      <c r="C231" s="4" t="str">
        <f t="shared" si="27"/>
        <v xml:space="preserve">女        </v>
      </c>
      <c r="D231" s="4" t="str">
        <f t="shared" si="25"/>
        <v>汉族</v>
      </c>
      <c r="E231" s="5" t="s">
        <v>62</v>
      </c>
      <c r="F231" s="4" t="str">
        <f t="shared" si="29"/>
        <v>本科学士</v>
      </c>
      <c r="G231" s="4" t="str">
        <f>"2015.06.01"</f>
        <v>2015.06.01</v>
      </c>
      <c r="H231" s="2" t="str">
        <f t="shared" si="28"/>
        <v>是</v>
      </c>
      <c r="I231" s="2" t="s">
        <v>15</v>
      </c>
      <c r="J231" s="2"/>
    </row>
    <row r="232" spans="1:10" ht="24.95" customHeight="1">
      <c r="A232" s="2">
        <v>230</v>
      </c>
      <c r="B232" s="4" t="str">
        <f>"温小珍"</f>
        <v>温小珍</v>
      </c>
      <c r="C232" s="4" t="str">
        <f t="shared" si="27"/>
        <v xml:space="preserve">女        </v>
      </c>
      <c r="D232" s="4" t="str">
        <f t="shared" si="25"/>
        <v>汉族</v>
      </c>
      <c r="E232" s="5" t="s">
        <v>92</v>
      </c>
      <c r="F232" s="4" t="str">
        <f t="shared" si="29"/>
        <v>本科学士</v>
      </c>
      <c r="G232" s="4" t="str">
        <f>"2017.06.01"</f>
        <v>2017.06.01</v>
      </c>
      <c r="H232" s="2" t="str">
        <f>"不是"</f>
        <v>不是</v>
      </c>
      <c r="I232" s="2" t="s">
        <v>15</v>
      </c>
      <c r="J232" s="2"/>
    </row>
    <row r="233" spans="1:10" ht="24.95" customHeight="1">
      <c r="A233" s="2">
        <v>231</v>
      </c>
      <c r="B233" s="4" t="str">
        <f>"李夏林"</f>
        <v>李夏林</v>
      </c>
      <c r="C233" s="4" t="str">
        <f t="shared" si="27"/>
        <v xml:space="preserve">女        </v>
      </c>
      <c r="D233" s="4" t="str">
        <f t="shared" si="25"/>
        <v>汉族</v>
      </c>
      <c r="E233" s="5" t="s">
        <v>93</v>
      </c>
      <c r="F233" s="4" t="str">
        <f t="shared" si="29"/>
        <v>本科学士</v>
      </c>
      <c r="G233" s="4" t="str">
        <f>"2017.07.01"</f>
        <v>2017.07.01</v>
      </c>
      <c r="H233" s="2" t="str">
        <f>"不是"</f>
        <v>不是</v>
      </c>
      <c r="I233" s="2" t="s">
        <v>15</v>
      </c>
      <c r="J233" s="2"/>
    </row>
    <row r="234" spans="1:10" ht="24.95" customHeight="1">
      <c r="A234" s="2">
        <v>232</v>
      </c>
      <c r="B234" s="4" t="str">
        <f>"钟春引"</f>
        <v>钟春引</v>
      </c>
      <c r="C234" s="4" t="str">
        <f t="shared" si="27"/>
        <v xml:space="preserve">女        </v>
      </c>
      <c r="D234" s="4" t="str">
        <f t="shared" si="25"/>
        <v>汉族</v>
      </c>
      <c r="E234" s="5" t="s">
        <v>94</v>
      </c>
      <c r="F234" s="4" t="str">
        <f t="shared" si="29"/>
        <v>本科学士</v>
      </c>
      <c r="G234" s="4" t="str">
        <f>"2012.06.01"</f>
        <v>2012.06.01</v>
      </c>
      <c r="H234" s="2" t="str">
        <f t="shared" ref="H234:H245" si="30">"是"</f>
        <v>是</v>
      </c>
      <c r="I234" s="2" t="s">
        <v>15</v>
      </c>
      <c r="J234" s="2"/>
    </row>
    <row r="235" spans="1:10" ht="24.95" customHeight="1">
      <c r="A235" s="2">
        <v>233</v>
      </c>
      <c r="B235" s="4" t="str">
        <f>"陈丽宁"</f>
        <v>陈丽宁</v>
      </c>
      <c r="C235" s="4" t="str">
        <f t="shared" si="27"/>
        <v xml:space="preserve">女        </v>
      </c>
      <c r="D235" s="4" t="str">
        <f t="shared" si="25"/>
        <v>汉族</v>
      </c>
      <c r="E235" s="5" t="s">
        <v>37</v>
      </c>
      <c r="F235" s="4" t="str">
        <f t="shared" si="29"/>
        <v>本科学士</v>
      </c>
      <c r="G235" s="4" t="str">
        <f>"2017.06.01"</f>
        <v>2017.06.01</v>
      </c>
      <c r="H235" s="2" t="str">
        <f t="shared" si="30"/>
        <v>是</v>
      </c>
      <c r="I235" s="2" t="s">
        <v>15</v>
      </c>
      <c r="J235" s="2"/>
    </row>
    <row r="236" spans="1:10" ht="24.95" customHeight="1">
      <c r="A236" s="2">
        <v>234</v>
      </c>
      <c r="B236" s="4" t="str">
        <f>"李秀坚"</f>
        <v>李秀坚</v>
      </c>
      <c r="C236" s="4" t="str">
        <f t="shared" si="27"/>
        <v xml:space="preserve">女        </v>
      </c>
      <c r="D236" s="4" t="str">
        <f t="shared" si="25"/>
        <v>汉族</v>
      </c>
      <c r="E236" s="5" t="s">
        <v>96</v>
      </c>
      <c r="F236" s="4" t="str">
        <f t="shared" si="29"/>
        <v>本科学士</v>
      </c>
      <c r="G236" s="4" t="str">
        <f>"2016.07.01"</f>
        <v>2016.07.01</v>
      </c>
      <c r="H236" s="2" t="str">
        <f t="shared" si="30"/>
        <v>是</v>
      </c>
      <c r="I236" s="2" t="s">
        <v>15</v>
      </c>
      <c r="J236" s="2"/>
    </row>
    <row r="237" spans="1:10" ht="24.95" customHeight="1">
      <c r="A237" s="2">
        <v>235</v>
      </c>
      <c r="B237" s="4" t="str">
        <f>"甘秀平"</f>
        <v>甘秀平</v>
      </c>
      <c r="C237" s="4" t="str">
        <f t="shared" si="27"/>
        <v xml:space="preserve">女        </v>
      </c>
      <c r="D237" s="4" t="str">
        <f t="shared" si="25"/>
        <v>汉族</v>
      </c>
      <c r="E237" s="5" t="s">
        <v>97</v>
      </c>
      <c r="F237" s="4" t="str">
        <f t="shared" si="29"/>
        <v>本科学士</v>
      </c>
      <c r="G237" s="4" t="str">
        <f>"2017.07.01"</f>
        <v>2017.07.01</v>
      </c>
      <c r="H237" s="2" t="str">
        <f t="shared" si="30"/>
        <v>是</v>
      </c>
      <c r="I237" s="2" t="s">
        <v>15</v>
      </c>
      <c r="J237" s="2"/>
    </row>
    <row r="238" spans="1:10" ht="24.95" customHeight="1">
      <c r="A238" s="2">
        <v>236</v>
      </c>
      <c r="B238" s="4" t="str">
        <f>"阮声红"</f>
        <v>阮声红</v>
      </c>
      <c r="C238" s="4" t="str">
        <f t="shared" si="27"/>
        <v xml:space="preserve">女        </v>
      </c>
      <c r="D238" s="4" t="str">
        <f t="shared" si="25"/>
        <v>汉族</v>
      </c>
      <c r="E238" s="5" t="s">
        <v>62</v>
      </c>
      <c r="F238" s="4" t="str">
        <f t="shared" si="29"/>
        <v>本科学士</v>
      </c>
      <c r="G238" s="4" t="str">
        <f>"2017.06.01"</f>
        <v>2017.06.01</v>
      </c>
      <c r="H238" s="2" t="str">
        <f t="shared" si="30"/>
        <v>是</v>
      </c>
      <c r="I238" s="2" t="s">
        <v>15</v>
      </c>
      <c r="J238" s="2"/>
    </row>
    <row r="239" spans="1:10" ht="24.95" customHeight="1">
      <c r="A239" s="2">
        <v>237</v>
      </c>
      <c r="B239" s="4" t="str">
        <f>"杨冰"</f>
        <v>杨冰</v>
      </c>
      <c r="C239" s="4" t="str">
        <f t="shared" si="27"/>
        <v xml:space="preserve">女        </v>
      </c>
      <c r="D239" s="4" t="str">
        <f t="shared" si="25"/>
        <v>汉族</v>
      </c>
      <c r="E239" s="5" t="s">
        <v>98</v>
      </c>
      <c r="F239" s="4" t="str">
        <f>"专科无学位"</f>
        <v>专科无学位</v>
      </c>
      <c r="G239" s="4" t="str">
        <f>"2017.06.01"</f>
        <v>2017.06.01</v>
      </c>
      <c r="H239" s="2" t="str">
        <f t="shared" si="30"/>
        <v>是</v>
      </c>
      <c r="I239" s="2" t="s">
        <v>15</v>
      </c>
      <c r="J239" s="2"/>
    </row>
    <row r="240" spans="1:10" ht="24.95" customHeight="1">
      <c r="A240" s="2">
        <v>238</v>
      </c>
      <c r="B240" s="4" t="str">
        <f>"曾庆婕"</f>
        <v>曾庆婕</v>
      </c>
      <c r="C240" s="4" t="str">
        <f t="shared" si="27"/>
        <v xml:space="preserve">女        </v>
      </c>
      <c r="D240" s="4" t="str">
        <f t="shared" si="25"/>
        <v>汉族</v>
      </c>
      <c r="E240" s="5" t="s">
        <v>72</v>
      </c>
      <c r="F240" s="4" t="str">
        <f>"专科无学位"</f>
        <v>专科无学位</v>
      </c>
      <c r="G240" s="4" t="str">
        <f>"2017.06.01"</f>
        <v>2017.06.01</v>
      </c>
      <c r="H240" s="2" t="str">
        <f t="shared" si="30"/>
        <v>是</v>
      </c>
      <c r="I240" s="2" t="s">
        <v>15</v>
      </c>
      <c r="J240" s="2"/>
    </row>
    <row r="241" spans="1:10" ht="24.95" customHeight="1">
      <c r="A241" s="2">
        <v>239</v>
      </c>
      <c r="B241" s="4" t="str">
        <f>"陈超群"</f>
        <v>陈超群</v>
      </c>
      <c r="C241" s="4" t="str">
        <f t="shared" si="27"/>
        <v xml:space="preserve">女        </v>
      </c>
      <c r="D241" s="4" t="str">
        <f t="shared" si="25"/>
        <v>汉族</v>
      </c>
      <c r="E241" s="5" t="s">
        <v>99</v>
      </c>
      <c r="F241" s="4" t="str">
        <f>"本科学士"</f>
        <v>本科学士</v>
      </c>
      <c r="G241" s="4" t="str">
        <f>"2016.07.01"</f>
        <v>2016.07.01</v>
      </c>
      <c r="H241" s="2" t="str">
        <f t="shared" si="30"/>
        <v>是</v>
      </c>
      <c r="I241" s="2" t="s">
        <v>15</v>
      </c>
      <c r="J241" s="2"/>
    </row>
    <row r="242" spans="1:10" ht="24.95" customHeight="1">
      <c r="A242" s="2">
        <v>240</v>
      </c>
      <c r="B242" s="4" t="str">
        <f>"丘志熠"</f>
        <v>丘志熠</v>
      </c>
      <c r="C242" s="4" t="str">
        <f>"男        "</f>
        <v xml:space="preserve">男        </v>
      </c>
      <c r="D242" s="4" t="str">
        <f t="shared" si="25"/>
        <v>汉族</v>
      </c>
      <c r="E242" s="5" t="s">
        <v>100</v>
      </c>
      <c r="F242" s="4" t="str">
        <f>"本科学士"</f>
        <v>本科学士</v>
      </c>
      <c r="G242" s="4" t="str">
        <f>"2017.07.01"</f>
        <v>2017.07.01</v>
      </c>
      <c r="H242" s="2" t="str">
        <f>"不是"</f>
        <v>不是</v>
      </c>
      <c r="I242" s="2" t="s">
        <v>15</v>
      </c>
      <c r="J242" s="2"/>
    </row>
    <row r="243" spans="1:10" ht="24.95" customHeight="1">
      <c r="A243" s="2">
        <v>241</v>
      </c>
      <c r="B243" s="4" t="str">
        <f>"冯家宝"</f>
        <v>冯家宝</v>
      </c>
      <c r="C243" s="4" t="str">
        <f>"男        "</f>
        <v xml:space="preserve">男        </v>
      </c>
      <c r="D243" s="4" t="str">
        <f t="shared" si="25"/>
        <v>汉族</v>
      </c>
      <c r="E243" s="5" t="s">
        <v>40</v>
      </c>
      <c r="F243" s="4" t="str">
        <f>"专科无学位"</f>
        <v>专科无学位</v>
      </c>
      <c r="G243" s="4" t="str">
        <f>"2015.06.01"</f>
        <v>2015.06.01</v>
      </c>
      <c r="H243" s="2" t="str">
        <f>"是"</f>
        <v>是</v>
      </c>
      <c r="I243" s="2" t="s">
        <v>214</v>
      </c>
      <c r="J243" s="2"/>
    </row>
    <row r="244" spans="1:10" ht="24.95" customHeight="1">
      <c r="A244" s="2">
        <v>242</v>
      </c>
      <c r="B244" s="4" t="str">
        <f>"莫广英"</f>
        <v>莫广英</v>
      </c>
      <c r="C244" s="4" t="str">
        <f>"女        "</f>
        <v xml:space="preserve">女        </v>
      </c>
      <c r="D244" s="4" t="str">
        <f t="shared" si="25"/>
        <v>汉族</v>
      </c>
      <c r="E244" s="5" t="s">
        <v>37</v>
      </c>
      <c r="F244" s="4" t="str">
        <f t="shared" ref="F244:F256" si="31">"本科学士"</f>
        <v>本科学士</v>
      </c>
      <c r="G244" s="4" t="str">
        <f>"2016.06.01"</f>
        <v>2016.06.01</v>
      </c>
      <c r="H244" s="2" t="str">
        <f>"是"</f>
        <v>是</v>
      </c>
      <c r="I244" s="2" t="s">
        <v>16</v>
      </c>
      <c r="J244" s="2"/>
    </row>
    <row r="245" spans="1:10" ht="24.95" customHeight="1">
      <c r="A245" s="2">
        <v>243</v>
      </c>
      <c r="B245" s="4" t="str">
        <f>"谢锦华"</f>
        <v>谢锦华</v>
      </c>
      <c r="C245" s="4" t="str">
        <f t="shared" si="27"/>
        <v xml:space="preserve">女        </v>
      </c>
      <c r="D245" s="4" t="str">
        <f t="shared" si="25"/>
        <v>汉族</v>
      </c>
      <c r="E245" s="5" t="s">
        <v>95</v>
      </c>
      <c r="F245" s="4" t="str">
        <f>"专科无学位"</f>
        <v>专科无学位</v>
      </c>
      <c r="G245" s="4" t="str">
        <f>"2016.06.01"</f>
        <v>2016.06.01</v>
      </c>
      <c r="H245" s="2" t="str">
        <f t="shared" si="30"/>
        <v>是</v>
      </c>
      <c r="I245" s="2" t="s">
        <v>16</v>
      </c>
      <c r="J245" s="2"/>
    </row>
    <row r="246" spans="1:10" ht="24.95" customHeight="1">
      <c r="A246" s="2">
        <v>244</v>
      </c>
      <c r="B246" s="4" t="str">
        <f>"肖瑶"</f>
        <v>肖瑶</v>
      </c>
      <c r="C246" s="4" t="str">
        <f>"女        "</f>
        <v xml:space="preserve">女        </v>
      </c>
      <c r="D246" s="4" t="str">
        <f t="shared" si="25"/>
        <v>汉族</v>
      </c>
      <c r="E246" s="5" t="s">
        <v>101</v>
      </c>
      <c r="F246" s="4" t="str">
        <f t="shared" si="31"/>
        <v>本科学士</v>
      </c>
      <c r="G246" s="4" t="str">
        <f>"2016.06.01"</f>
        <v>2016.06.01</v>
      </c>
      <c r="H246" s="2" t="str">
        <f>"不是"</f>
        <v>不是</v>
      </c>
      <c r="I246" s="2" t="s">
        <v>16</v>
      </c>
      <c r="J246" s="2"/>
    </row>
    <row r="247" spans="1:10" ht="24.95" customHeight="1">
      <c r="A247" s="2">
        <v>245</v>
      </c>
      <c r="B247" s="4" t="str">
        <f>"胡国卫"</f>
        <v>胡国卫</v>
      </c>
      <c r="C247" s="4" t="str">
        <f>"男        "</f>
        <v xml:space="preserve">男        </v>
      </c>
      <c r="D247" s="4" t="str">
        <f t="shared" si="25"/>
        <v>汉族</v>
      </c>
      <c r="E247" s="5" t="s">
        <v>37</v>
      </c>
      <c r="F247" s="4" t="str">
        <f t="shared" si="31"/>
        <v>本科学士</v>
      </c>
      <c r="G247" s="4" t="str">
        <f>"2016.06.01"</f>
        <v>2016.06.01</v>
      </c>
      <c r="H247" s="2" t="str">
        <f t="shared" ref="H247:H252" si="32">"是"</f>
        <v>是</v>
      </c>
      <c r="I247" s="2" t="s">
        <v>16</v>
      </c>
      <c r="J247" s="2"/>
    </row>
    <row r="248" spans="1:10" ht="24.95" customHeight="1">
      <c r="A248" s="2">
        <v>246</v>
      </c>
      <c r="B248" s="4" t="str">
        <f>"陈柳云"</f>
        <v>陈柳云</v>
      </c>
      <c r="C248" s="4" t="str">
        <f t="shared" ref="C248:C257" si="33">"女        "</f>
        <v xml:space="preserve">女        </v>
      </c>
      <c r="D248" s="4" t="str">
        <f t="shared" si="25"/>
        <v>汉族</v>
      </c>
      <c r="E248" s="5" t="s">
        <v>91</v>
      </c>
      <c r="F248" s="4" t="str">
        <f t="shared" si="31"/>
        <v>本科学士</v>
      </c>
      <c r="G248" s="4" t="str">
        <f>"2017.06.01"</f>
        <v>2017.06.01</v>
      </c>
      <c r="H248" s="2" t="str">
        <f t="shared" si="32"/>
        <v>是</v>
      </c>
      <c r="I248" s="2" t="s">
        <v>16</v>
      </c>
      <c r="J248" s="2"/>
    </row>
    <row r="249" spans="1:10" ht="24.95" customHeight="1">
      <c r="A249" s="2">
        <v>247</v>
      </c>
      <c r="B249" s="4" t="str">
        <f>"胡静红"</f>
        <v>胡静红</v>
      </c>
      <c r="C249" s="4" t="str">
        <f t="shared" si="33"/>
        <v xml:space="preserve">女        </v>
      </c>
      <c r="D249" s="4" t="str">
        <f t="shared" si="25"/>
        <v>汉族</v>
      </c>
      <c r="E249" s="5" t="s">
        <v>37</v>
      </c>
      <c r="F249" s="4" t="str">
        <f t="shared" si="31"/>
        <v>本科学士</v>
      </c>
      <c r="G249" s="4" t="str">
        <f>"2014.07.01"</f>
        <v>2014.07.01</v>
      </c>
      <c r="H249" s="2" t="str">
        <f t="shared" si="32"/>
        <v>是</v>
      </c>
      <c r="I249" s="2" t="s">
        <v>16</v>
      </c>
      <c r="J249" s="2"/>
    </row>
    <row r="250" spans="1:10" ht="24.95" customHeight="1">
      <c r="A250" s="2">
        <v>248</v>
      </c>
      <c r="B250" s="4" t="str">
        <f>"庞海燕"</f>
        <v>庞海燕</v>
      </c>
      <c r="C250" s="4" t="str">
        <f t="shared" si="33"/>
        <v xml:space="preserve">女        </v>
      </c>
      <c r="D250" s="4" t="str">
        <f t="shared" si="25"/>
        <v>汉族</v>
      </c>
      <c r="E250" s="5" t="s">
        <v>89</v>
      </c>
      <c r="F250" s="4" t="str">
        <f t="shared" si="31"/>
        <v>本科学士</v>
      </c>
      <c r="G250" s="4" t="str">
        <f>"2017.06.01"</f>
        <v>2017.06.01</v>
      </c>
      <c r="H250" s="2" t="str">
        <f t="shared" si="32"/>
        <v>是</v>
      </c>
      <c r="I250" s="2" t="s">
        <v>16</v>
      </c>
      <c r="J250" s="2"/>
    </row>
    <row r="251" spans="1:10" ht="24.95" customHeight="1">
      <c r="A251" s="2">
        <v>249</v>
      </c>
      <c r="B251" s="4" t="str">
        <f>"梁进芬"</f>
        <v>梁进芬</v>
      </c>
      <c r="C251" s="4" t="str">
        <f t="shared" si="33"/>
        <v xml:space="preserve">女        </v>
      </c>
      <c r="D251" s="4" t="str">
        <f t="shared" si="25"/>
        <v>汉族</v>
      </c>
      <c r="E251" s="5" t="s">
        <v>37</v>
      </c>
      <c r="F251" s="4" t="str">
        <f t="shared" si="31"/>
        <v>本科学士</v>
      </c>
      <c r="G251" s="4" t="str">
        <f>"2016.06.01"</f>
        <v>2016.06.01</v>
      </c>
      <c r="H251" s="2" t="str">
        <f t="shared" si="32"/>
        <v>是</v>
      </c>
      <c r="I251" s="2" t="s">
        <v>16</v>
      </c>
      <c r="J251" s="2"/>
    </row>
    <row r="252" spans="1:10" ht="24.95" customHeight="1">
      <c r="A252" s="2">
        <v>250</v>
      </c>
      <c r="B252" s="4" t="str">
        <f>"黄洁婷"</f>
        <v>黄洁婷</v>
      </c>
      <c r="C252" s="4" t="str">
        <f t="shared" si="33"/>
        <v xml:space="preserve">女        </v>
      </c>
      <c r="D252" s="4" t="str">
        <f t="shared" si="25"/>
        <v>汉族</v>
      </c>
      <c r="E252" s="5" t="s">
        <v>91</v>
      </c>
      <c r="F252" s="4" t="str">
        <f t="shared" si="31"/>
        <v>本科学士</v>
      </c>
      <c r="G252" s="4" t="str">
        <f>"2017.06.01"</f>
        <v>2017.06.01</v>
      </c>
      <c r="H252" s="2" t="str">
        <f t="shared" si="32"/>
        <v>是</v>
      </c>
      <c r="I252" s="2" t="s">
        <v>16</v>
      </c>
      <c r="J252" s="2"/>
    </row>
    <row r="253" spans="1:10" ht="24.95" customHeight="1">
      <c r="A253" s="2">
        <v>251</v>
      </c>
      <c r="B253" s="4" t="str">
        <f>"韦冬云"</f>
        <v>韦冬云</v>
      </c>
      <c r="C253" s="4" t="str">
        <f t="shared" si="33"/>
        <v xml:space="preserve">女        </v>
      </c>
      <c r="D253" s="4" t="str">
        <f>"壮族"</f>
        <v>壮族</v>
      </c>
      <c r="E253" s="5" t="s">
        <v>102</v>
      </c>
      <c r="F253" s="4" t="str">
        <f t="shared" si="31"/>
        <v>本科学士</v>
      </c>
      <c r="G253" s="4" t="str">
        <f>"2013.07.01"</f>
        <v>2013.07.01</v>
      </c>
      <c r="H253" s="2" t="str">
        <f>"不是"</f>
        <v>不是</v>
      </c>
      <c r="I253" s="2" t="s">
        <v>16</v>
      </c>
      <c r="J253" s="2"/>
    </row>
    <row r="254" spans="1:10" ht="24.95" customHeight="1">
      <c r="A254" s="2">
        <v>252</v>
      </c>
      <c r="B254" s="4" t="str">
        <f>"罗静佳"</f>
        <v>罗静佳</v>
      </c>
      <c r="C254" s="4" t="str">
        <f t="shared" si="33"/>
        <v xml:space="preserve">女        </v>
      </c>
      <c r="D254" s="4" t="str">
        <f t="shared" ref="D254:D261" si="34">"汉族"</f>
        <v>汉族</v>
      </c>
      <c r="E254" s="5" t="s">
        <v>103</v>
      </c>
      <c r="F254" s="4" t="str">
        <f t="shared" si="31"/>
        <v>本科学士</v>
      </c>
      <c r="G254" s="4" t="str">
        <f>"2015.06.01"</f>
        <v>2015.06.01</v>
      </c>
      <c r="H254" s="2" t="str">
        <f>"是"</f>
        <v>是</v>
      </c>
      <c r="I254" s="2" t="s">
        <v>16</v>
      </c>
      <c r="J254" s="2"/>
    </row>
    <row r="255" spans="1:10" ht="24.95" customHeight="1">
      <c r="A255" s="2">
        <v>253</v>
      </c>
      <c r="B255" s="4" t="str">
        <f>"俞倩"</f>
        <v>俞倩</v>
      </c>
      <c r="C255" s="4" t="str">
        <f t="shared" si="33"/>
        <v xml:space="preserve">女        </v>
      </c>
      <c r="D255" s="4" t="str">
        <f t="shared" si="34"/>
        <v>汉族</v>
      </c>
      <c r="E255" s="5" t="s">
        <v>89</v>
      </c>
      <c r="F255" s="4" t="str">
        <f t="shared" si="31"/>
        <v>本科学士</v>
      </c>
      <c r="G255" s="4" t="str">
        <f>"2017.06.01"</f>
        <v>2017.06.01</v>
      </c>
      <c r="H255" s="2" t="str">
        <f>"不是"</f>
        <v>不是</v>
      </c>
      <c r="I255" s="2" t="s">
        <v>16</v>
      </c>
      <c r="J255" s="2"/>
    </row>
    <row r="256" spans="1:10" ht="24.95" customHeight="1">
      <c r="A256" s="2">
        <v>254</v>
      </c>
      <c r="B256" s="4" t="str">
        <f>"徐海媚"</f>
        <v>徐海媚</v>
      </c>
      <c r="C256" s="4" t="str">
        <f t="shared" si="33"/>
        <v xml:space="preserve">女        </v>
      </c>
      <c r="D256" s="4" t="str">
        <f t="shared" si="34"/>
        <v>汉族</v>
      </c>
      <c r="E256" s="5" t="s">
        <v>37</v>
      </c>
      <c r="F256" s="4" t="str">
        <f t="shared" si="31"/>
        <v>本科学士</v>
      </c>
      <c r="G256" s="4" t="str">
        <f>"2016.06.01"</f>
        <v>2016.06.01</v>
      </c>
      <c r="H256" s="2" t="str">
        <f>"是"</f>
        <v>是</v>
      </c>
      <c r="I256" s="2" t="s">
        <v>16</v>
      </c>
      <c r="J256" s="2"/>
    </row>
    <row r="257" spans="1:10" ht="24.95" customHeight="1">
      <c r="A257" s="2">
        <v>255</v>
      </c>
      <c r="B257" s="4" t="str">
        <f>"杨金妮"</f>
        <v>杨金妮</v>
      </c>
      <c r="C257" s="4" t="str">
        <f t="shared" si="33"/>
        <v xml:space="preserve">女        </v>
      </c>
      <c r="D257" s="4" t="str">
        <f t="shared" si="34"/>
        <v>汉族</v>
      </c>
      <c r="E257" s="5" t="s">
        <v>104</v>
      </c>
      <c r="F257" s="4" t="str">
        <f>"专科无学位"</f>
        <v>专科无学位</v>
      </c>
      <c r="G257" s="4" t="str">
        <f>"2017.06.01"</f>
        <v>2017.06.01</v>
      </c>
      <c r="H257" s="2" t="str">
        <f>"是"</f>
        <v>是</v>
      </c>
      <c r="I257" s="2" t="s">
        <v>16</v>
      </c>
      <c r="J257" s="2"/>
    </row>
    <row r="258" spans="1:10" ht="24.95" customHeight="1">
      <c r="A258" s="2">
        <v>256</v>
      </c>
      <c r="B258" s="4" t="str">
        <f>"庞永森"</f>
        <v>庞永森</v>
      </c>
      <c r="C258" s="4" t="str">
        <f>"男        "</f>
        <v xml:space="preserve">男        </v>
      </c>
      <c r="D258" s="4" t="str">
        <f t="shared" si="34"/>
        <v>汉族</v>
      </c>
      <c r="E258" s="5" t="s">
        <v>37</v>
      </c>
      <c r="F258" s="4" t="str">
        <f t="shared" ref="F258:F263" si="35">"本科学士"</f>
        <v>本科学士</v>
      </c>
      <c r="G258" s="4" t="str">
        <f>"2017.07.01"</f>
        <v>2017.07.01</v>
      </c>
      <c r="H258" s="2" t="str">
        <f>"是"</f>
        <v>是</v>
      </c>
      <c r="I258" s="2" t="s">
        <v>16</v>
      </c>
      <c r="J258" s="2"/>
    </row>
    <row r="259" spans="1:10" ht="24.95" customHeight="1">
      <c r="A259" s="2">
        <v>257</v>
      </c>
      <c r="B259" s="4" t="str">
        <f>"欧梦迎"</f>
        <v>欧梦迎</v>
      </c>
      <c r="C259" s="4" t="str">
        <f t="shared" ref="C259:C277" si="36">"女        "</f>
        <v xml:space="preserve">女        </v>
      </c>
      <c r="D259" s="4" t="str">
        <f t="shared" si="34"/>
        <v>汉族</v>
      </c>
      <c r="E259" s="5" t="s">
        <v>105</v>
      </c>
      <c r="F259" s="4" t="str">
        <f t="shared" si="35"/>
        <v>本科学士</v>
      </c>
      <c r="G259" s="4" t="str">
        <f>"2014.06.01"</f>
        <v>2014.06.01</v>
      </c>
      <c r="H259" s="2" t="str">
        <f>"不是"</f>
        <v>不是</v>
      </c>
      <c r="I259" s="2" t="s">
        <v>16</v>
      </c>
      <c r="J259" s="2"/>
    </row>
    <row r="260" spans="1:10" ht="24.95" customHeight="1">
      <c r="A260" s="2">
        <v>258</v>
      </c>
      <c r="B260" s="4" t="str">
        <f>"秦青平"</f>
        <v>秦青平</v>
      </c>
      <c r="C260" s="4" t="str">
        <f t="shared" si="36"/>
        <v xml:space="preserve">女        </v>
      </c>
      <c r="D260" s="4" t="str">
        <f t="shared" si="34"/>
        <v>汉族</v>
      </c>
      <c r="E260" s="5" t="s">
        <v>106</v>
      </c>
      <c r="F260" s="4" t="str">
        <f t="shared" si="35"/>
        <v>本科学士</v>
      </c>
      <c r="G260" s="4" t="str">
        <f>"2017.06.01"</f>
        <v>2017.06.01</v>
      </c>
      <c r="H260" s="2" t="str">
        <f>"不是"</f>
        <v>不是</v>
      </c>
      <c r="I260" s="2" t="s">
        <v>16</v>
      </c>
      <c r="J260" s="2"/>
    </row>
    <row r="261" spans="1:10" ht="24.95" customHeight="1">
      <c r="A261" s="2">
        <v>259</v>
      </c>
      <c r="B261" s="4" t="str">
        <f>"梁雯雯"</f>
        <v>梁雯雯</v>
      </c>
      <c r="C261" s="4" t="str">
        <f t="shared" si="36"/>
        <v xml:space="preserve">女        </v>
      </c>
      <c r="D261" s="4" t="str">
        <f t="shared" si="34"/>
        <v>汉族</v>
      </c>
      <c r="E261" s="5" t="s">
        <v>107</v>
      </c>
      <c r="F261" s="4" t="str">
        <f t="shared" si="35"/>
        <v>本科学士</v>
      </c>
      <c r="G261" s="4" t="str">
        <f>"2017.06.01"</f>
        <v>2017.06.01</v>
      </c>
      <c r="H261" s="2" t="str">
        <f>"不是"</f>
        <v>不是</v>
      </c>
      <c r="I261" s="2" t="s">
        <v>16</v>
      </c>
      <c r="J261" s="2"/>
    </row>
    <row r="262" spans="1:10" ht="24.95" customHeight="1">
      <c r="A262" s="2">
        <v>260</v>
      </c>
      <c r="B262" s="4" t="str">
        <f>"黄春红"</f>
        <v>黄春红</v>
      </c>
      <c r="C262" s="4" t="str">
        <f t="shared" si="36"/>
        <v xml:space="preserve">女        </v>
      </c>
      <c r="D262" s="4" t="str">
        <f>"壮族"</f>
        <v>壮族</v>
      </c>
      <c r="E262" s="5" t="s">
        <v>108</v>
      </c>
      <c r="F262" s="4" t="str">
        <f t="shared" si="35"/>
        <v>本科学士</v>
      </c>
      <c r="G262" s="4" t="str">
        <f>"2014.06.01"</f>
        <v>2014.06.01</v>
      </c>
      <c r="H262" s="2" t="str">
        <f>"是"</f>
        <v>是</v>
      </c>
      <c r="I262" s="2" t="s">
        <v>16</v>
      </c>
      <c r="J262" s="2"/>
    </row>
    <row r="263" spans="1:10" ht="24.95" customHeight="1">
      <c r="A263" s="2">
        <v>261</v>
      </c>
      <c r="B263" s="4" t="str">
        <f>"廖羽玲"</f>
        <v>廖羽玲</v>
      </c>
      <c r="C263" s="4" t="str">
        <f t="shared" si="36"/>
        <v xml:space="preserve">女        </v>
      </c>
      <c r="D263" s="4" t="str">
        <f t="shared" ref="D263:D269" si="37">"汉族"</f>
        <v>汉族</v>
      </c>
      <c r="E263" s="5" t="s">
        <v>91</v>
      </c>
      <c r="F263" s="4" t="str">
        <f t="shared" si="35"/>
        <v>本科学士</v>
      </c>
      <c r="G263" s="4" t="str">
        <f>"2017.06.01"</f>
        <v>2017.06.01</v>
      </c>
      <c r="H263" s="2" t="str">
        <f>"是"</f>
        <v>是</v>
      </c>
      <c r="I263" s="2" t="s">
        <v>16</v>
      </c>
      <c r="J263" s="2"/>
    </row>
    <row r="264" spans="1:10" ht="24.95" customHeight="1">
      <c r="A264" s="2">
        <v>262</v>
      </c>
      <c r="B264" s="4" t="str">
        <f>"文敏"</f>
        <v>文敏</v>
      </c>
      <c r="C264" s="4" t="str">
        <f t="shared" si="36"/>
        <v xml:space="preserve">女        </v>
      </c>
      <c r="D264" s="4" t="str">
        <f t="shared" si="37"/>
        <v>汉族</v>
      </c>
      <c r="E264" s="5" t="s">
        <v>39</v>
      </c>
      <c r="F264" s="4" t="str">
        <f>"专科无学位"</f>
        <v>专科无学位</v>
      </c>
      <c r="G264" s="4" t="str">
        <f>"2015.06.01"</f>
        <v>2015.06.01</v>
      </c>
      <c r="H264" s="2" t="str">
        <f>"是"</f>
        <v>是</v>
      </c>
      <c r="I264" s="2" t="s">
        <v>16</v>
      </c>
      <c r="J264" s="2"/>
    </row>
    <row r="265" spans="1:10" ht="24.95" customHeight="1">
      <c r="A265" s="2">
        <v>263</v>
      </c>
      <c r="B265" s="4" t="str">
        <f>"谢凤"</f>
        <v>谢凤</v>
      </c>
      <c r="C265" s="4" t="str">
        <f t="shared" si="36"/>
        <v xml:space="preserve">女        </v>
      </c>
      <c r="D265" s="4" t="str">
        <f t="shared" si="37"/>
        <v>汉族</v>
      </c>
      <c r="E265" s="5" t="s">
        <v>102</v>
      </c>
      <c r="F265" s="4" t="str">
        <f t="shared" ref="F265:F271" si="38">"本科学士"</f>
        <v>本科学士</v>
      </c>
      <c r="G265" s="4" t="str">
        <f>"2011.06.01"</f>
        <v>2011.06.01</v>
      </c>
      <c r="H265" s="2" t="str">
        <f>"不是"</f>
        <v>不是</v>
      </c>
      <c r="I265" s="2" t="s">
        <v>16</v>
      </c>
      <c r="J265" s="2"/>
    </row>
    <row r="266" spans="1:10" ht="24.95" customHeight="1">
      <c r="A266" s="2">
        <v>264</v>
      </c>
      <c r="B266" s="4" t="str">
        <f>"梁琼雯"</f>
        <v>梁琼雯</v>
      </c>
      <c r="C266" s="4" t="str">
        <f t="shared" si="36"/>
        <v xml:space="preserve">女        </v>
      </c>
      <c r="D266" s="4" t="str">
        <f t="shared" si="37"/>
        <v>汉族</v>
      </c>
      <c r="E266" s="5" t="s">
        <v>37</v>
      </c>
      <c r="F266" s="4" t="str">
        <f t="shared" si="38"/>
        <v>本科学士</v>
      </c>
      <c r="G266" s="4" t="str">
        <f>"2017.07.01"</f>
        <v>2017.07.01</v>
      </c>
      <c r="H266" s="2" t="str">
        <f>"是"</f>
        <v>是</v>
      </c>
      <c r="I266" s="2" t="s">
        <v>16</v>
      </c>
      <c r="J266" s="2"/>
    </row>
    <row r="267" spans="1:10" ht="24.95" customHeight="1">
      <c r="A267" s="2">
        <v>265</v>
      </c>
      <c r="B267" s="4" t="str">
        <f>"朱金凤"</f>
        <v>朱金凤</v>
      </c>
      <c r="C267" s="4" t="str">
        <f t="shared" si="36"/>
        <v xml:space="preserve">女        </v>
      </c>
      <c r="D267" s="4" t="str">
        <f t="shared" si="37"/>
        <v>汉族</v>
      </c>
      <c r="E267" s="5" t="s">
        <v>109</v>
      </c>
      <c r="F267" s="4" t="str">
        <f t="shared" si="38"/>
        <v>本科学士</v>
      </c>
      <c r="G267" s="4" t="str">
        <f>"2017.07.01"</f>
        <v>2017.07.01</v>
      </c>
      <c r="H267" s="2" t="str">
        <f>"不是"</f>
        <v>不是</v>
      </c>
      <c r="I267" s="2" t="s">
        <v>16</v>
      </c>
      <c r="J267" s="2"/>
    </row>
    <row r="268" spans="1:10" ht="24.95" customHeight="1">
      <c r="A268" s="2">
        <v>266</v>
      </c>
      <c r="B268" s="4" t="str">
        <f>"李芳茗"</f>
        <v>李芳茗</v>
      </c>
      <c r="C268" s="4" t="str">
        <f t="shared" si="36"/>
        <v xml:space="preserve">女        </v>
      </c>
      <c r="D268" s="4" t="str">
        <f t="shared" si="37"/>
        <v>汉族</v>
      </c>
      <c r="E268" s="5" t="s">
        <v>91</v>
      </c>
      <c r="F268" s="4" t="str">
        <f t="shared" si="38"/>
        <v>本科学士</v>
      </c>
      <c r="G268" s="4" t="str">
        <f>"2015.06.01"</f>
        <v>2015.06.01</v>
      </c>
      <c r="H268" s="2" t="str">
        <f>"不是"</f>
        <v>不是</v>
      </c>
      <c r="I268" s="2" t="s">
        <v>16</v>
      </c>
      <c r="J268" s="2"/>
    </row>
    <row r="269" spans="1:10" ht="24.95" customHeight="1">
      <c r="A269" s="2">
        <v>267</v>
      </c>
      <c r="B269" s="4" t="str">
        <f>"罗彩霞"</f>
        <v>罗彩霞</v>
      </c>
      <c r="C269" s="4" t="str">
        <f t="shared" si="36"/>
        <v xml:space="preserve">女        </v>
      </c>
      <c r="D269" s="4" t="str">
        <f t="shared" si="37"/>
        <v>汉族</v>
      </c>
      <c r="E269" s="5" t="s">
        <v>110</v>
      </c>
      <c r="F269" s="4" t="str">
        <f t="shared" si="38"/>
        <v>本科学士</v>
      </c>
      <c r="G269" s="4" t="str">
        <f>"2017.06.01"</f>
        <v>2017.06.01</v>
      </c>
      <c r="H269" s="2" t="str">
        <f>"不是"</f>
        <v>不是</v>
      </c>
      <c r="I269" s="2" t="s">
        <v>16</v>
      </c>
      <c r="J269" s="2"/>
    </row>
    <row r="270" spans="1:10" ht="24.95" customHeight="1">
      <c r="A270" s="2">
        <v>268</v>
      </c>
      <c r="B270" s="4" t="str">
        <f>"黄秋玲"</f>
        <v>黄秋玲</v>
      </c>
      <c r="C270" s="4" t="str">
        <f t="shared" si="36"/>
        <v xml:space="preserve">女        </v>
      </c>
      <c r="D270" s="4" t="str">
        <f>"壮族"</f>
        <v>壮族</v>
      </c>
      <c r="E270" s="5" t="s">
        <v>37</v>
      </c>
      <c r="F270" s="4" t="str">
        <f t="shared" si="38"/>
        <v>本科学士</v>
      </c>
      <c r="G270" s="4" t="str">
        <f>"2017.06.01"</f>
        <v>2017.06.01</v>
      </c>
      <c r="H270" s="2" t="str">
        <f>"是"</f>
        <v>是</v>
      </c>
      <c r="I270" s="2" t="s">
        <v>16</v>
      </c>
      <c r="J270" s="2"/>
    </row>
    <row r="271" spans="1:10" ht="24.95" customHeight="1">
      <c r="A271" s="2">
        <v>269</v>
      </c>
      <c r="B271" s="4" t="str">
        <f>"严丽婷"</f>
        <v>严丽婷</v>
      </c>
      <c r="C271" s="4" t="str">
        <f t="shared" si="36"/>
        <v xml:space="preserve">女        </v>
      </c>
      <c r="D271" s="4" t="str">
        <f t="shared" ref="D271:D277" si="39">"汉族"</f>
        <v>汉族</v>
      </c>
      <c r="E271" s="5" t="s">
        <v>37</v>
      </c>
      <c r="F271" s="4" t="str">
        <f t="shared" si="38"/>
        <v>本科学士</v>
      </c>
      <c r="G271" s="4" t="str">
        <f>"2017.07.01"</f>
        <v>2017.07.01</v>
      </c>
      <c r="H271" s="2" t="str">
        <f>"是"</f>
        <v>是</v>
      </c>
      <c r="I271" s="2" t="s">
        <v>16</v>
      </c>
      <c r="J271" s="2"/>
    </row>
    <row r="272" spans="1:10" ht="24.95" customHeight="1">
      <c r="A272" s="2">
        <v>270</v>
      </c>
      <c r="B272" s="4" t="str">
        <f>"莫柳燕"</f>
        <v>莫柳燕</v>
      </c>
      <c r="C272" s="4" t="str">
        <f t="shared" si="36"/>
        <v xml:space="preserve">女        </v>
      </c>
      <c r="D272" s="4" t="str">
        <f t="shared" si="39"/>
        <v>汉族</v>
      </c>
      <c r="E272" s="5" t="s">
        <v>39</v>
      </c>
      <c r="F272" s="4" t="str">
        <f>"专科无学位"</f>
        <v>专科无学位</v>
      </c>
      <c r="G272" s="4" t="str">
        <f>"2017.06.01"</f>
        <v>2017.06.01</v>
      </c>
      <c r="H272" s="2" t="str">
        <f>"是"</f>
        <v>是</v>
      </c>
      <c r="I272" s="2" t="s">
        <v>16</v>
      </c>
      <c r="J272" s="2"/>
    </row>
    <row r="273" spans="1:10" ht="24.95" customHeight="1">
      <c r="A273" s="2">
        <v>271</v>
      </c>
      <c r="B273" s="4" t="str">
        <f>"郑善文"</f>
        <v>郑善文</v>
      </c>
      <c r="C273" s="4" t="str">
        <f t="shared" si="36"/>
        <v xml:space="preserve">女        </v>
      </c>
      <c r="D273" s="4" t="str">
        <f t="shared" si="39"/>
        <v>汉族</v>
      </c>
      <c r="E273" s="5" t="s">
        <v>40</v>
      </c>
      <c r="F273" s="4" t="str">
        <f>"专科无学位"</f>
        <v>专科无学位</v>
      </c>
      <c r="G273" s="4" t="str">
        <f>"2016.06.01"</f>
        <v>2016.06.01</v>
      </c>
      <c r="H273" s="2" t="str">
        <f>"是"</f>
        <v>是</v>
      </c>
      <c r="I273" s="2" t="s">
        <v>16</v>
      </c>
      <c r="J273" s="2"/>
    </row>
    <row r="274" spans="1:10" ht="24.95" customHeight="1">
      <c r="A274" s="2">
        <v>272</v>
      </c>
      <c r="B274" s="4" t="str">
        <f>"梁夏"</f>
        <v>梁夏</v>
      </c>
      <c r="C274" s="4" t="str">
        <f t="shared" si="36"/>
        <v xml:space="preserve">女        </v>
      </c>
      <c r="D274" s="4" t="str">
        <f t="shared" si="39"/>
        <v>汉族</v>
      </c>
      <c r="E274" s="5" t="s">
        <v>91</v>
      </c>
      <c r="F274" s="4" t="str">
        <f t="shared" ref="F274:F280" si="40">"本科学士"</f>
        <v>本科学士</v>
      </c>
      <c r="G274" s="4" t="str">
        <f>"2014.06.01"</f>
        <v>2014.06.01</v>
      </c>
      <c r="H274" s="2" t="str">
        <f>"不是"</f>
        <v>不是</v>
      </c>
      <c r="I274" s="2" t="s">
        <v>16</v>
      </c>
      <c r="J274" s="2"/>
    </row>
    <row r="275" spans="1:10" ht="24.95" customHeight="1">
      <c r="A275" s="2">
        <v>273</v>
      </c>
      <c r="B275" s="4" t="str">
        <f>"覃佩玲"</f>
        <v>覃佩玲</v>
      </c>
      <c r="C275" s="4" t="str">
        <f t="shared" si="36"/>
        <v xml:space="preserve">女        </v>
      </c>
      <c r="D275" s="4" t="str">
        <f t="shared" si="39"/>
        <v>汉族</v>
      </c>
      <c r="E275" s="5" t="s">
        <v>111</v>
      </c>
      <c r="F275" s="4" t="str">
        <f t="shared" si="40"/>
        <v>本科学士</v>
      </c>
      <c r="G275" s="4" t="str">
        <f>"2017.06.01"</f>
        <v>2017.06.01</v>
      </c>
      <c r="H275" s="2" t="str">
        <f>"不是"</f>
        <v>不是</v>
      </c>
      <c r="I275" s="2" t="s">
        <v>16</v>
      </c>
      <c r="J275" s="2"/>
    </row>
    <row r="276" spans="1:10" ht="24.95" customHeight="1">
      <c r="A276" s="2">
        <v>274</v>
      </c>
      <c r="B276" s="4" t="str">
        <f>"黄雪凤"</f>
        <v>黄雪凤</v>
      </c>
      <c r="C276" s="4" t="str">
        <f t="shared" si="36"/>
        <v xml:space="preserve">女        </v>
      </c>
      <c r="D276" s="4" t="str">
        <f t="shared" si="39"/>
        <v>汉族</v>
      </c>
      <c r="E276" s="5" t="s">
        <v>112</v>
      </c>
      <c r="F276" s="4" t="str">
        <f t="shared" si="40"/>
        <v>本科学士</v>
      </c>
      <c r="G276" s="4" t="str">
        <f>"2017.06.01"</f>
        <v>2017.06.01</v>
      </c>
      <c r="H276" s="2" t="str">
        <f>"不是"</f>
        <v>不是</v>
      </c>
      <c r="I276" s="2" t="s">
        <v>16</v>
      </c>
      <c r="J276" s="2"/>
    </row>
    <row r="277" spans="1:10" ht="24.95" customHeight="1">
      <c r="A277" s="2">
        <v>275</v>
      </c>
      <c r="B277" s="4" t="str">
        <f>"李露霜"</f>
        <v>李露霜</v>
      </c>
      <c r="C277" s="4" t="str">
        <f t="shared" si="36"/>
        <v xml:space="preserve">女        </v>
      </c>
      <c r="D277" s="4" t="str">
        <f t="shared" si="39"/>
        <v>汉族</v>
      </c>
      <c r="E277" s="5" t="s">
        <v>37</v>
      </c>
      <c r="F277" s="4" t="str">
        <f t="shared" si="40"/>
        <v>本科学士</v>
      </c>
      <c r="G277" s="4" t="str">
        <f>"2017.06.01"</f>
        <v>2017.06.01</v>
      </c>
      <c r="H277" s="2" t="str">
        <f t="shared" ref="H277:H285" si="41">"是"</f>
        <v>是</v>
      </c>
      <c r="I277" s="2" t="s">
        <v>16</v>
      </c>
      <c r="J277" s="2"/>
    </row>
    <row r="278" spans="1:10" ht="24.95" customHeight="1">
      <c r="A278" s="2">
        <v>276</v>
      </c>
      <c r="B278" s="4" t="str">
        <f>"邱俊铭"</f>
        <v>邱俊铭</v>
      </c>
      <c r="C278" s="4" t="str">
        <f>"男        "</f>
        <v xml:space="preserve">男        </v>
      </c>
      <c r="D278" s="4" t="str">
        <f>"瑶族"</f>
        <v>瑶族</v>
      </c>
      <c r="E278" s="5" t="s">
        <v>91</v>
      </c>
      <c r="F278" s="4" t="str">
        <f t="shared" si="40"/>
        <v>本科学士</v>
      </c>
      <c r="G278" s="4" t="str">
        <f>"2014.07.01"</f>
        <v>2014.07.01</v>
      </c>
      <c r="H278" s="2" t="str">
        <f t="shared" si="41"/>
        <v>是</v>
      </c>
      <c r="I278" s="2" t="s">
        <v>16</v>
      </c>
      <c r="J278" s="2"/>
    </row>
    <row r="279" spans="1:10" ht="24.95" customHeight="1">
      <c r="A279" s="2">
        <v>277</v>
      </c>
      <c r="B279" s="4" t="str">
        <f>"陈丹丹"</f>
        <v>陈丹丹</v>
      </c>
      <c r="C279" s="4" t="str">
        <f>"女        "</f>
        <v xml:space="preserve">女        </v>
      </c>
      <c r="D279" s="4" t="str">
        <f t="shared" ref="D279:D342" si="42">"汉族"</f>
        <v>汉族</v>
      </c>
      <c r="E279" s="5" t="s">
        <v>91</v>
      </c>
      <c r="F279" s="4" t="str">
        <f t="shared" si="40"/>
        <v>本科学士</v>
      </c>
      <c r="G279" s="4" t="str">
        <f>"2017.07.01"</f>
        <v>2017.07.01</v>
      </c>
      <c r="H279" s="2" t="str">
        <f t="shared" si="41"/>
        <v>是</v>
      </c>
      <c r="I279" s="2" t="s">
        <v>16</v>
      </c>
      <c r="J279" s="2"/>
    </row>
    <row r="280" spans="1:10" ht="24.95" customHeight="1">
      <c r="A280" s="2">
        <v>278</v>
      </c>
      <c r="B280" s="4" t="str">
        <f>"冯秋燕"</f>
        <v>冯秋燕</v>
      </c>
      <c r="C280" s="4" t="str">
        <f>"女        "</f>
        <v xml:space="preserve">女        </v>
      </c>
      <c r="D280" s="4" t="str">
        <f t="shared" si="42"/>
        <v>汉族</v>
      </c>
      <c r="E280" s="5" t="s">
        <v>91</v>
      </c>
      <c r="F280" s="4" t="str">
        <f t="shared" si="40"/>
        <v>本科学士</v>
      </c>
      <c r="G280" s="4" t="str">
        <f>"2015.06.01"</f>
        <v>2015.06.01</v>
      </c>
      <c r="H280" s="2" t="str">
        <f t="shared" si="41"/>
        <v>是</v>
      </c>
      <c r="I280" s="2" t="s">
        <v>16</v>
      </c>
      <c r="J280" s="2"/>
    </row>
    <row r="281" spans="1:10" ht="24.95" customHeight="1">
      <c r="A281" s="2">
        <v>279</v>
      </c>
      <c r="B281" s="4" t="str">
        <f>"李重宁"</f>
        <v>李重宁</v>
      </c>
      <c r="C281" s="4" t="str">
        <f>"男        "</f>
        <v xml:space="preserve">男        </v>
      </c>
      <c r="D281" s="4" t="str">
        <f t="shared" si="42"/>
        <v>汉族</v>
      </c>
      <c r="E281" s="5" t="s">
        <v>113</v>
      </c>
      <c r="F281" s="4" t="str">
        <f>"专科无学位"</f>
        <v>专科无学位</v>
      </c>
      <c r="G281" s="4" t="str">
        <f>"2014.06.01"</f>
        <v>2014.06.01</v>
      </c>
      <c r="H281" s="2" t="str">
        <f t="shared" si="41"/>
        <v>是</v>
      </c>
      <c r="I281" s="2" t="s">
        <v>16</v>
      </c>
      <c r="J281" s="2"/>
    </row>
    <row r="282" spans="1:10" ht="24.95" customHeight="1">
      <c r="A282" s="2">
        <v>280</v>
      </c>
      <c r="B282" s="4" t="str">
        <f>"罗妮"</f>
        <v>罗妮</v>
      </c>
      <c r="C282" s="4" t="str">
        <f>"女        "</f>
        <v xml:space="preserve">女        </v>
      </c>
      <c r="D282" s="4" t="str">
        <f t="shared" si="42"/>
        <v>汉族</v>
      </c>
      <c r="E282" s="5" t="s">
        <v>40</v>
      </c>
      <c r="F282" s="4" t="str">
        <f>"专科无学位"</f>
        <v>专科无学位</v>
      </c>
      <c r="G282" s="4" t="str">
        <f>"2013.06.01"</f>
        <v>2013.06.01</v>
      </c>
      <c r="H282" s="2" t="str">
        <f t="shared" si="41"/>
        <v>是</v>
      </c>
      <c r="I282" s="2" t="s">
        <v>16</v>
      </c>
      <c r="J282" s="2"/>
    </row>
    <row r="283" spans="1:10" ht="24.95" customHeight="1">
      <c r="A283" s="2">
        <v>281</v>
      </c>
      <c r="B283" s="4" t="str">
        <f>"吴传桂"</f>
        <v>吴传桂</v>
      </c>
      <c r="C283" s="4" t="str">
        <f>"女        "</f>
        <v xml:space="preserve">女        </v>
      </c>
      <c r="D283" s="4" t="str">
        <f t="shared" si="42"/>
        <v>汉族</v>
      </c>
      <c r="E283" s="5" t="s">
        <v>37</v>
      </c>
      <c r="F283" s="4" t="str">
        <f>"本科学士"</f>
        <v>本科学士</v>
      </c>
      <c r="G283" s="4" t="str">
        <f>"2017.06.01"</f>
        <v>2017.06.01</v>
      </c>
      <c r="H283" s="2" t="str">
        <f t="shared" si="41"/>
        <v>是</v>
      </c>
      <c r="I283" s="2" t="s">
        <v>16</v>
      </c>
      <c r="J283" s="2"/>
    </row>
    <row r="284" spans="1:10" ht="24.95" customHeight="1">
      <c r="A284" s="2">
        <v>282</v>
      </c>
      <c r="B284" s="4" t="str">
        <f>"牟春晓"</f>
        <v>牟春晓</v>
      </c>
      <c r="C284" s="4" t="str">
        <f>"女        "</f>
        <v xml:space="preserve">女        </v>
      </c>
      <c r="D284" s="4" t="str">
        <f t="shared" si="42"/>
        <v>汉族</v>
      </c>
      <c r="E284" s="5" t="s">
        <v>39</v>
      </c>
      <c r="F284" s="4" t="str">
        <f>"专科无学位"</f>
        <v>专科无学位</v>
      </c>
      <c r="G284" s="4" t="str">
        <f>"2015.06.01"</f>
        <v>2015.06.01</v>
      </c>
      <c r="H284" s="2" t="str">
        <f t="shared" si="41"/>
        <v>是</v>
      </c>
      <c r="I284" s="2" t="s">
        <v>16</v>
      </c>
      <c r="J284" s="2"/>
    </row>
    <row r="285" spans="1:10" ht="24.95" customHeight="1">
      <c r="A285" s="2">
        <v>283</v>
      </c>
      <c r="B285" s="4" t="str">
        <f>"何其芳"</f>
        <v>何其芳</v>
      </c>
      <c r="C285" s="4" t="str">
        <f>"女        "</f>
        <v xml:space="preserve">女        </v>
      </c>
      <c r="D285" s="4" t="str">
        <f t="shared" si="42"/>
        <v>汉族</v>
      </c>
      <c r="E285" s="5" t="s">
        <v>114</v>
      </c>
      <c r="F285" s="4" t="str">
        <f>"专科无学位"</f>
        <v>专科无学位</v>
      </c>
      <c r="G285" s="4" t="str">
        <f>"2013.06.01"</f>
        <v>2013.06.01</v>
      </c>
      <c r="H285" s="2" t="str">
        <f t="shared" si="41"/>
        <v>是</v>
      </c>
      <c r="I285" s="2" t="s">
        <v>17</v>
      </c>
      <c r="J285" s="2"/>
    </row>
    <row r="286" spans="1:10" ht="24.95" customHeight="1">
      <c r="A286" s="2">
        <v>284</v>
      </c>
      <c r="B286" s="4" t="str">
        <f>"梁锦贤"</f>
        <v>梁锦贤</v>
      </c>
      <c r="C286" s="4" t="str">
        <f>"男        "</f>
        <v xml:space="preserve">男        </v>
      </c>
      <c r="D286" s="4" t="str">
        <f t="shared" si="42"/>
        <v>汉族</v>
      </c>
      <c r="E286" s="5" t="s">
        <v>115</v>
      </c>
      <c r="F286" s="4" t="str">
        <f>"本科学士"</f>
        <v>本科学士</v>
      </c>
      <c r="G286" s="4" t="str">
        <f>"2017.06.01"</f>
        <v>2017.06.01</v>
      </c>
      <c r="H286" s="2" t="str">
        <f>"不是"</f>
        <v>不是</v>
      </c>
      <c r="I286" s="2" t="s">
        <v>17</v>
      </c>
      <c r="J286" s="2"/>
    </row>
    <row r="287" spans="1:10" ht="24.95" customHeight="1">
      <c r="A287" s="2">
        <v>285</v>
      </c>
      <c r="B287" s="4" t="str">
        <f>"胡庭梅"</f>
        <v>胡庭梅</v>
      </c>
      <c r="C287" s="4" t="str">
        <f>"女        "</f>
        <v xml:space="preserve">女        </v>
      </c>
      <c r="D287" s="4" t="str">
        <f t="shared" si="42"/>
        <v>汉族</v>
      </c>
      <c r="E287" s="5" t="s">
        <v>116</v>
      </c>
      <c r="F287" s="4" t="str">
        <f>"专科无学位"</f>
        <v>专科无学位</v>
      </c>
      <c r="G287" s="4" t="str">
        <f>"2016.06.01"</f>
        <v>2016.06.01</v>
      </c>
      <c r="H287" s="2" t="str">
        <f>"是"</f>
        <v>是</v>
      </c>
      <c r="I287" s="2" t="s">
        <v>17</v>
      </c>
      <c r="J287" s="2"/>
    </row>
    <row r="288" spans="1:10" ht="24.95" customHeight="1">
      <c r="A288" s="2">
        <v>286</v>
      </c>
      <c r="B288" s="4" t="str">
        <f>"黄启蓉"</f>
        <v>黄启蓉</v>
      </c>
      <c r="C288" s="4" t="str">
        <f>"女        "</f>
        <v xml:space="preserve">女        </v>
      </c>
      <c r="D288" s="4" t="str">
        <f t="shared" si="42"/>
        <v>汉族</v>
      </c>
      <c r="E288" s="5" t="s">
        <v>37</v>
      </c>
      <c r="F288" s="4" t="str">
        <f>"本科学士"</f>
        <v>本科学士</v>
      </c>
      <c r="G288" s="4" t="str">
        <f>"2016.06.01"</f>
        <v>2016.06.01</v>
      </c>
      <c r="H288" s="2" t="str">
        <f>"是"</f>
        <v>是</v>
      </c>
      <c r="I288" s="2" t="s">
        <v>17</v>
      </c>
      <c r="J288" s="2"/>
    </row>
    <row r="289" spans="1:10" ht="24.95" customHeight="1">
      <c r="A289" s="2">
        <v>287</v>
      </c>
      <c r="B289" s="4" t="str">
        <f>"苏战"</f>
        <v>苏战</v>
      </c>
      <c r="C289" s="4" t="str">
        <f>"男        "</f>
        <v xml:space="preserve">男        </v>
      </c>
      <c r="D289" s="4" t="str">
        <f t="shared" si="42"/>
        <v>汉族</v>
      </c>
      <c r="E289" s="5" t="s">
        <v>84</v>
      </c>
      <c r="F289" s="4" t="str">
        <f>"专科无学位"</f>
        <v>专科无学位</v>
      </c>
      <c r="G289" s="4" t="str">
        <f>"2012.07.01"</f>
        <v>2012.07.01</v>
      </c>
      <c r="H289" s="2" t="str">
        <f>"是"</f>
        <v>是</v>
      </c>
      <c r="I289" s="2" t="s">
        <v>17</v>
      </c>
      <c r="J289" s="2"/>
    </row>
    <row r="290" spans="1:10" ht="24.95" customHeight="1">
      <c r="A290" s="2">
        <v>288</v>
      </c>
      <c r="B290" s="4" t="str">
        <f>"庞晓燕"</f>
        <v>庞晓燕</v>
      </c>
      <c r="C290" s="4" t="str">
        <f t="shared" ref="C290:C302" si="43">"女        "</f>
        <v xml:space="preserve">女        </v>
      </c>
      <c r="D290" s="4" t="str">
        <f t="shared" si="42"/>
        <v>汉族</v>
      </c>
      <c r="E290" s="5" t="s">
        <v>117</v>
      </c>
      <c r="F290" s="4" t="str">
        <f>"专科无学位"</f>
        <v>专科无学位</v>
      </c>
      <c r="G290" s="4" t="str">
        <f>"2017.06.01"</f>
        <v>2017.06.01</v>
      </c>
      <c r="H290" s="2" t="str">
        <f>"是"</f>
        <v>是</v>
      </c>
      <c r="I290" s="2" t="s">
        <v>17</v>
      </c>
      <c r="J290" s="2"/>
    </row>
    <row r="291" spans="1:10" ht="24.95" customHeight="1">
      <c r="A291" s="2">
        <v>289</v>
      </c>
      <c r="B291" s="4" t="str">
        <f>"黄香玲"</f>
        <v>黄香玲</v>
      </c>
      <c r="C291" s="4" t="str">
        <f t="shared" si="43"/>
        <v xml:space="preserve">女        </v>
      </c>
      <c r="D291" s="4" t="str">
        <f t="shared" si="42"/>
        <v>汉族</v>
      </c>
      <c r="E291" s="5" t="s">
        <v>118</v>
      </c>
      <c r="F291" s="4" t="str">
        <f>"本科学士"</f>
        <v>本科学士</v>
      </c>
      <c r="G291" s="4" t="str">
        <f>"2015.06.01"</f>
        <v>2015.06.01</v>
      </c>
      <c r="H291" s="2" t="str">
        <f>"不是"</f>
        <v>不是</v>
      </c>
      <c r="I291" s="2" t="s">
        <v>17</v>
      </c>
      <c r="J291" s="2"/>
    </row>
    <row r="292" spans="1:10" ht="24.95" customHeight="1">
      <c r="A292" s="2">
        <v>290</v>
      </c>
      <c r="B292" s="4" t="str">
        <f>"钟玉雯"</f>
        <v>钟玉雯</v>
      </c>
      <c r="C292" s="4" t="str">
        <f t="shared" si="43"/>
        <v xml:space="preserve">女        </v>
      </c>
      <c r="D292" s="4" t="str">
        <f t="shared" si="42"/>
        <v>汉族</v>
      </c>
      <c r="E292" s="5" t="s">
        <v>84</v>
      </c>
      <c r="F292" s="4" t="str">
        <f>"专科无学位"</f>
        <v>专科无学位</v>
      </c>
      <c r="G292" s="4" t="str">
        <f>"2015.06.01"</f>
        <v>2015.06.01</v>
      </c>
      <c r="H292" s="2" t="str">
        <f>"是"</f>
        <v>是</v>
      </c>
      <c r="I292" s="2" t="s">
        <v>17</v>
      </c>
      <c r="J292" s="2"/>
    </row>
    <row r="293" spans="1:10" ht="24.95" customHeight="1">
      <c r="A293" s="2">
        <v>291</v>
      </c>
      <c r="B293" s="4" t="str">
        <f>"甘小玲"</f>
        <v>甘小玲</v>
      </c>
      <c r="C293" s="4" t="str">
        <f t="shared" si="43"/>
        <v xml:space="preserve">女        </v>
      </c>
      <c r="D293" s="4" t="str">
        <f t="shared" si="42"/>
        <v>汉族</v>
      </c>
      <c r="E293" s="5" t="s">
        <v>84</v>
      </c>
      <c r="F293" s="4" t="str">
        <f>"专科无学位"</f>
        <v>专科无学位</v>
      </c>
      <c r="G293" s="4" t="str">
        <f>"2014.06.01"</f>
        <v>2014.06.01</v>
      </c>
      <c r="H293" s="2" t="str">
        <f>"是"</f>
        <v>是</v>
      </c>
      <c r="I293" s="2" t="s">
        <v>17</v>
      </c>
      <c r="J293" s="2"/>
    </row>
    <row r="294" spans="1:10" ht="24.95" customHeight="1">
      <c r="A294" s="2">
        <v>292</v>
      </c>
      <c r="B294" s="4" t="str">
        <f>"黎家欢"</f>
        <v>黎家欢</v>
      </c>
      <c r="C294" s="4" t="str">
        <f t="shared" si="43"/>
        <v xml:space="preserve">女        </v>
      </c>
      <c r="D294" s="4" t="str">
        <f t="shared" si="42"/>
        <v>汉族</v>
      </c>
      <c r="E294" s="5" t="s">
        <v>88</v>
      </c>
      <c r="F294" s="4" t="str">
        <f>"本科学士"</f>
        <v>本科学士</v>
      </c>
      <c r="G294" s="4" t="str">
        <f>"2017.06.01"</f>
        <v>2017.06.01</v>
      </c>
      <c r="H294" s="2" t="str">
        <f>"是"</f>
        <v>是</v>
      </c>
      <c r="I294" s="2" t="s">
        <v>17</v>
      </c>
      <c r="J294" s="2"/>
    </row>
    <row r="295" spans="1:10" ht="24.95" customHeight="1">
      <c r="A295" s="2">
        <v>293</v>
      </c>
      <c r="B295" s="4" t="str">
        <f>"卢升宁"</f>
        <v>卢升宁</v>
      </c>
      <c r="C295" s="4" t="str">
        <f t="shared" si="43"/>
        <v xml:space="preserve">女        </v>
      </c>
      <c r="D295" s="4" t="str">
        <f t="shared" si="42"/>
        <v>汉族</v>
      </c>
      <c r="E295" s="5" t="s">
        <v>99</v>
      </c>
      <c r="F295" s="4" t="str">
        <f>"本科学士"</f>
        <v>本科学士</v>
      </c>
      <c r="G295" s="4" t="str">
        <f>"2014.07.01"</f>
        <v>2014.07.01</v>
      </c>
      <c r="H295" s="2" t="str">
        <f>"是"</f>
        <v>是</v>
      </c>
      <c r="I295" s="2" t="s">
        <v>17</v>
      </c>
      <c r="J295" s="2"/>
    </row>
    <row r="296" spans="1:10" ht="24.95" customHeight="1">
      <c r="A296" s="2">
        <v>294</v>
      </c>
      <c r="B296" s="4" t="str">
        <f>"杨秀娟"</f>
        <v>杨秀娟</v>
      </c>
      <c r="C296" s="4" t="str">
        <f t="shared" si="43"/>
        <v xml:space="preserve">女        </v>
      </c>
      <c r="D296" s="4" t="str">
        <f t="shared" si="42"/>
        <v>汉族</v>
      </c>
      <c r="E296" s="5" t="s">
        <v>64</v>
      </c>
      <c r="F296" s="4" t="str">
        <f>"本科学士"</f>
        <v>本科学士</v>
      </c>
      <c r="G296" s="4" t="str">
        <f>"2014.06.01"</f>
        <v>2014.06.01</v>
      </c>
      <c r="H296" s="2" t="str">
        <f>"不是"</f>
        <v>不是</v>
      </c>
      <c r="I296" s="2" t="s">
        <v>17</v>
      </c>
      <c r="J296" s="2"/>
    </row>
    <row r="297" spans="1:10" ht="24.95" customHeight="1">
      <c r="A297" s="2">
        <v>295</v>
      </c>
      <c r="B297" s="4" t="str">
        <f>"牟学云"</f>
        <v>牟学云</v>
      </c>
      <c r="C297" s="4" t="str">
        <f t="shared" si="43"/>
        <v xml:space="preserve">女        </v>
      </c>
      <c r="D297" s="4" t="str">
        <f t="shared" si="42"/>
        <v>汉族</v>
      </c>
      <c r="E297" s="5" t="s">
        <v>119</v>
      </c>
      <c r="F297" s="4" t="str">
        <f>"本科学士"</f>
        <v>本科学士</v>
      </c>
      <c r="G297" s="4" t="str">
        <f>"2013.06.01"</f>
        <v>2013.06.01</v>
      </c>
      <c r="H297" s="2" t="str">
        <f>"不是"</f>
        <v>不是</v>
      </c>
      <c r="I297" s="2" t="s">
        <v>17</v>
      </c>
      <c r="J297" s="2"/>
    </row>
    <row r="298" spans="1:10" ht="24.95" customHeight="1">
      <c r="A298" s="2">
        <v>296</v>
      </c>
      <c r="B298" s="4" t="str">
        <f>"蒋枝容"</f>
        <v>蒋枝容</v>
      </c>
      <c r="C298" s="4" t="str">
        <f t="shared" si="43"/>
        <v xml:space="preserve">女        </v>
      </c>
      <c r="D298" s="4" t="str">
        <f t="shared" si="42"/>
        <v>汉族</v>
      </c>
      <c r="E298" s="5" t="s">
        <v>88</v>
      </c>
      <c r="F298" s="4" t="str">
        <f>"本科学士"</f>
        <v>本科学士</v>
      </c>
      <c r="G298" s="4" t="str">
        <f>"2013.06.01"</f>
        <v>2013.06.01</v>
      </c>
      <c r="H298" s="2" t="str">
        <f>"是"</f>
        <v>是</v>
      </c>
      <c r="I298" s="2" t="s">
        <v>17</v>
      </c>
      <c r="J298" s="2"/>
    </row>
    <row r="299" spans="1:10" ht="24.95" customHeight="1">
      <c r="A299" s="2">
        <v>297</v>
      </c>
      <c r="B299" s="4" t="str">
        <f>"陈旭芳"</f>
        <v>陈旭芳</v>
      </c>
      <c r="C299" s="4" t="str">
        <f t="shared" si="43"/>
        <v xml:space="preserve">女        </v>
      </c>
      <c r="D299" s="4" t="str">
        <f t="shared" si="42"/>
        <v>汉族</v>
      </c>
      <c r="E299" s="5" t="s">
        <v>117</v>
      </c>
      <c r="F299" s="4" t="str">
        <f>"专科无学位"</f>
        <v>专科无学位</v>
      </c>
      <c r="G299" s="4" t="str">
        <f>"2010.06.01"</f>
        <v>2010.06.01</v>
      </c>
      <c r="H299" s="2" t="str">
        <f>"是"</f>
        <v>是</v>
      </c>
      <c r="I299" s="2" t="s">
        <v>17</v>
      </c>
      <c r="J299" s="2"/>
    </row>
    <row r="300" spans="1:10" ht="24.95" customHeight="1">
      <c r="A300" s="2">
        <v>298</v>
      </c>
      <c r="B300" s="4" t="str">
        <f>"禤婷婷"</f>
        <v>禤婷婷</v>
      </c>
      <c r="C300" s="4" t="str">
        <f t="shared" si="43"/>
        <v xml:space="preserve">女        </v>
      </c>
      <c r="D300" s="4" t="str">
        <f t="shared" si="42"/>
        <v>汉族</v>
      </c>
      <c r="E300" s="5" t="s">
        <v>84</v>
      </c>
      <c r="F300" s="4" t="str">
        <f>"专科无学位"</f>
        <v>专科无学位</v>
      </c>
      <c r="G300" s="4" t="str">
        <f>"2015.06.01"</f>
        <v>2015.06.01</v>
      </c>
      <c r="H300" s="2" t="str">
        <f>"是"</f>
        <v>是</v>
      </c>
      <c r="I300" s="2" t="s">
        <v>17</v>
      </c>
      <c r="J300" s="2"/>
    </row>
    <row r="301" spans="1:10" ht="24.95" customHeight="1">
      <c r="A301" s="2">
        <v>299</v>
      </c>
      <c r="B301" s="4" t="str">
        <f>"吴科瑜"</f>
        <v>吴科瑜</v>
      </c>
      <c r="C301" s="4" t="str">
        <f t="shared" si="43"/>
        <v xml:space="preserve">女        </v>
      </c>
      <c r="D301" s="4" t="str">
        <f t="shared" si="42"/>
        <v>汉族</v>
      </c>
      <c r="E301" s="5" t="s">
        <v>37</v>
      </c>
      <c r="F301" s="4" t="str">
        <f>"本科学士"</f>
        <v>本科学士</v>
      </c>
      <c r="G301" s="4" t="str">
        <f>"2017.06.01"</f>
        <v>2017.06.01</v>
      </c>
      <c r="H301" s="2" t="str">
        <f>"是"</f>
        <v>是</v>
      </c>
      <c r="I301" s="2" t="s">
        <v>17</v>
      </c>
      <c r="J301" s="2"/>
    </row>
    <row r="302" spans="1:10" ht="24.95" customHeight="1">
      <c r="A302" s="2">
        <v>300</v>
      </c>
      <c r="B302" s="4" t="str">
        <f>"卢宏"</f>
        <v>卢宏</v>
      </c>
      <c r="C302" s="4" t="str">
        <f t="shared" si="43"/>
        <v xml:space="preserve">女        </v>
      </c>
      <c r="D302" s="4" t="str">
        <f t="shared" si="42"/>
        <v>汉族</v>
      </c>
      <c r="E302" s="5" t="s">
        <v>120</v>
      </c>
      <c r="F302" s="4" t="str">
        <f>"本科学士"</f>
        <v>本科学士</v>
      </c>
      <c r="G302" s="4" t="str">
        <f>"2014.06.01"</f>
        <v>2014.06.01</v>
      </c>
      <c r="H302" s="2" t="str">
        <f>"不是"</f>
        <v>不是</v>
      </c>
      <c r="I302" s="2" t="s">
        <v>17</v>
      </c>
      <c r="J302" s="2"/>
    </row>
    <row r="303" spans="1:10" ht="24.95" customHeight="1">
      <c r="A303" s="2">
        <v>301</v>
      </c>
      <c r="B303" s="4" t="str">
        <f>"张智林"</f>
        <v>张智林</v>
      </c>
      <c r="C303" s="4" t="str">
        <f>"男        "</f>
        <v xml:space="preserve">男        </v>
      </c>
      <c r="D303" s="4" t="str">
        <f t="shared" si="42"/>
        <v>汉族</v>
      </c>
      <c r="E303" s="5" t="s">
        <v>121</v>
      </c>
      <c r="F303" s="4" t="str">
        <f>"专科无学位"</f>
        <v>专科无学位</v>
      </c>
      <c r="G303" s="4" t="str">
        <f>"2010.06.01"</f>
        <v>2010.06.01</v>
      </c>
      <c r="H303" s="2" t="str">
        <f>"是"</f>
        <v>是</v>
      </c>
      <c r="I303" s="2" t="s">
        <v>17</v>
      </c>
      <c r="J303" s="2"/>
    </row>
    <row r="304" spans="1:10" ht="24.95" customHeight="1">
      <c r="A304" s="2">
        <v>302</v>
      </c>
      <c r="B304" s="4" t="str">
        <f>"杨春梅"</f>
        <v>杨春梅</v>
      </c>
      <c r="C304" s="4" t="str">
        <f t="shared" ref="C304:C366" si="44">"女        "</f>
        <v xml:space="preserve">女        </v>
      </c>
      <c r="D304" s="4" t="str">
        <f t="shared" si="42"/>
        <v>汉族</v>
      </c>
      <c r="E304" s="5" t="s">
        <v>37</v>
      </c>
      <c r="F304" s="4" t="str">
        <f>"本科学士"</f>
        <v>本科学士</v>
      </c>
      <c r="G304" s="4" t="str">
        <f>"2017.06.01"</f>
        <v>2017.06.01</v>
      </c>
      <c r="H304" s="2" t="str">
        <f>"是"</f>
        <v>是</v>
      </c>
      <c r="I304" s="2" t="s">
        <v>17</v>
      </c>
      <c r="J304" s="2"/>
    </row>
    <row r="305" spans="1:10" ht="24.95" customHeight="1">
      <c r="A305" s="2">
        <v>303</v>
      </c>
      <c r="B305" s="4" t="str">
        <f>"吕玉珍"</f>
        <v>吕玉珍</v>
      </c>
      <c r="C305" s="4" t="str">
        <f t="shared" si="44"/>
        <v xml:space="preserve">女        </v>
      </c>
      <c r="D305" s="4" t="str">
        <f t="shared" si="42"/>
        <v>汉族</v>
      </c>
      <c r="E305" s="5" t="s">
        <v>84</v>
      </c>
      <c r="F305" s="4" t="str">
        <f>"专科无学位"</f>
        <v>专科无学位</v>
      </c>
      <c r="G305" s="4" t="str">
        <f>"2016.06.01"</f>
        <v>2016.06.01</v>
      </c>
      <c r="H305" s="2" t="str">
        <f>"是"</f>
        <v>是</v>
      </c>
      <c r="I305" s="2" t="s">
        <v>17</v>
      </c>
      <c r="J305" s="2"/>
    </row>
    <row r="306" spans="1:10" ht="24.95" customHeight="1">
      <c r="A306" s="2">
        <v>304</v>
      </c>
      <c r="B306" s="4" t="str">
        <f>"冯丽萍"</f>
        <v>冯丽萍</v>
      </c>
      <c r="C306" s="4" t="str">
        <f t="shared" si="44"/>
        <v xml:space="preserve">女        </v>
      </c>
      <c r="D306" s="4" t="str">
        <f t="shared" si="42"/>
        <v>汉族</v>
      </c>
      <c r="E306" s="5" t="s">
        <v>122</v>
      </c>
      <c r="F306" s="4" t="str">
        <f>"本科学士"</f>
        <v>本科学士</v>
      </c>
      <c r="G306" s="4" t="str">
        <f>"2017.06.01"</f>
        <v>2017.06.01</v>
      </c>
      <c r="H306" s="2" t="str">
        <f>"不是"</f>
        <v>不是</v>
      </c>
      <c r="I306" s="2" t="s">
        <v>17</v>
      </c>
      <c r="J306" s="2"/>
    </row>
    <row r="307" spans="1:10" ht="24.95" customHeight="1">
      <c r="A307" s="2">
        <v>305</v>
      </c>
      <c r="B307" s="4" t="str">
        <f>"李凯燕"</f>
        <v>李凯燕</v>
      </c>
      <c r="C307" s="4" t="str">
        <f t="shared" si="44"/>
        <v xml:space="preserve">女        </v>
      </c>
      <c r="D307" s="4" t="str">
        <f t="shared" si="42"/>
        <v>汉族</v>
      </c>
      <c r="E307" s="5" t="s">
        <v>84</v>
      </c>
      <c r="F307" s="4" t="str">
        <f>"专科无学位"</f>
        <v>专科无学位</v>
      </c>
      <c r="G307" s="4" t="str">
        <f>"2017.06.01"</f>
        <v>2017.06.01</v>
      </c>
      <c r="H307" s="2" t="str">
        <f t="shared" ref="H307:H312" si="45">"是"</f>
        <v>是</v>
      </c>
      <c r="I307" s="2" t="s">
        <v>17</v>
      </c>
      <c r="J307" s="2"/>
    </row>
    <row r="308" spans="1:10" ht="24.95" customHeight="1">
      <c r="A308" s="2">
        <v>306</v>
      </c>
      <c r="B308" s="4" t="str">
        <f>"陈今燕"</f>
        <v>陈今燕</v>
      </c>
      <c r="C308" s="4" t="str">
        <f t="shared" si="44"/>
        <v xml:space="preserve">女        </v>
      </c>
      <c r="D308" s="4" t="str">
        <f t="shared" si="42"/>
        <v>汉族</v>
      </c>
      <c r="E308" s="5" t="s">
        <v>123</v>
      </c>
      <c r="F308" s="4" t="str">
        <f>"本科学士"</f>
        <v>本科学士</v>
      </c>
      <c r="G308" s="4" t="str">
        <f>"2017.06.01"</f>
        <v>2017.06.01</v>
      </c>
      <c r="H308" s="2" t="str">
        <f t="shared" si="45"/>
        <v>是</v>
      </c>
      <c r="I308" s="2" t="s">
        <v>17</v>
      </c>
      <c r="J308" s="2"/>
    </row>
    <row r="309" spans="1:10" ht="24.95" customHeight="1">
      <c r="A309" s="2">
        <v>307</v>
      </c>
      <c r="B309" s="4" t="str">
        <f>"文媚"</f>
        <v>文媚</v>
      </c>
      <c r="C309" s="4" t="str">
        <f t="shared" si="44"/>
        <v xml:space="preserve">女        </v>
      </c>
      <c r="D309" s="4" t="str">
        <f t="shared" si="42"/>
        <v>汉族</v>
      </c>
      <c r="E309" s="5" t="s">
        <v>40</v>
      </c>
      <c r="F309" s="4" t="str">
        <f>"专科无学位"</f>
        <v>专科无学位</v>
      </c>
      <c r="G309" s="4" t="str">
        <f>"2016.06.01"</f>
        <v>2016.06.01</v>
      </c>
      <c r="H309" s="2" t="str">
        <f t="shared" si="45"/>
        <v>是</v>
      </c>
      <c r="I309" s="2" t="s">
        <v>17</v>
      </c>
      <c r="J309" s="2"/>
    </row>
    <row r="310" spans="1:10" ht="24.95" customHeight="1">
      <c r="A310" s="2">
        <v>308</v>
      </c>
      <c r="B310" s="4" t="str">
        <f>"陈雪婵"</f>
        <v>陈雪婵</v>
      </c>
      <c r="C310" s="4" t="str">
        <f t="shared" si="44"/>
        <v xml:space="preserve">女        </v>
      </c>
      <c r="D310" s="4" t="str">
        <f t="shared" si="42"/>
        <v>汉族</v>
      </c>
      <c r="E310" s="5" t="s">
        <v>40</v>
      </c>
      <c r="F310" s="4" t="str">
        <f>"专科无学位"</f>
        <v>专科无学位</v>
      </c>
      <c r="G310" s="4" t="str">
        <f>"2012.06.01"</f>
        <v>2012.06.01</v>
      </c>
      <c r="H310" s="2" t="str">
        <f t="shared" si="45"/>
        <v>是</v>
      </c>
      <c r="I310" s="2" t="s">
        <v>17</v>
      </c>
      <c r="J310" s="2"/>
    </row>
    <row r="311" spans="1:10" ht="24.95" customHeight="1">
      <c r="A311" s="2">
        <v>309</v>
      </c>
      <c r="B311" s="4" t="str">
        <f>"卓凯妮"</f>
        <v>卓凯妮</v>
      </c>
      <c r="C311" s="4" t="str">
        <f t="shared" si="44"/>
        <v xml:space="preserve">女        </v>
      </c>
      <c r="D311" s="4" t="str">
        <f t="shared" si="42"/>
        <v>汉族</v>
      </c>
      <c r="E311" s="5" t="s">
        <v>57</v>
      </c>
      <c r="F311" s="4" t="str">
        <f>"专科无学位"</f>
        <v>专科无学位</v>
      </c>
      <c r="G311" s="4" t="str">
        <f>"2015.07.01"</f>
        <v>2015.07.01</v>
      </c>
      <c r="H311" s="2" t="str">
        <f t="shared" si="45"/>
        <v>是</v>
      </c>
      <c r="I311" s="2" t="s">
        <v>17</v>
      </c>
      <c r="J311" s="2"/>
    </row>
    <row r="312" spans="1:10" ht="24.95" customHeight="1">
      <c r="A312" s="2">
        <v>310</v>
      </c>
      <c r="B312" s="4" t="str">
        <f>"陈今凤"</f>
        <v>陈今凤</v>
      </c>
      <c r="C312" s="4" t="str">
        <f t="shared" si="44"/>
        <v xml:space="preserve">女        </v>
      </c>
      <c r="D312" s="4" t="str">
        <f t="shared" si="42"/>
        <v>汉族</v>
      </c>
      <c r="E312" s="5" t="s">
        <v>124</v>
      </c>
      <c r="F312" s="4" t="str">
        <f>"本科学士"</f>
        <v>本科学士</v>
      </c>
      <c r="G312" s="4" t="str">
        <f>"2017.06.01"</f>
        <v>2017.06.01</v>
      </c>
      <c r="H312" s="2" t="str">
        <f t="shared" si="45"/>
        <v>是</v>
      </c>
      <c r="I312" s="2" t="s">
        <v>18</v>
      </c>
      <c r="J312" s="2"/>
    </row>
    <row r="313" spans="1:10" ht="24.95" customHeight="1">
      <c r="A313" s="2">
        <v>311</v>
      </c>
      <c r="B313" s="4" t="str">
        <f>"黄秋"</f>
        <v>黄秋</v>
      </c>
      <c r="C313" s="4" t="str">
        <f t="shared" si="44"/>
        <v xml:space="preserve">女        </v>
      </c>
      <c r="D313" s="4" t="str">
        <f t="shared" si="42"/>
        <v>汉族</v>
      </c>
      <c r="E313" s="5" t="s">
        <v>125</v>
      </c>
      <c r="F313" s="4" t="str">
        <f>"本科学士"</f>
        <v>本科学士</v>
      </c>
      <c r="G313" s="4" t="str">
        <f>"2013.07.01"</f>
        <v>2013.07.01</v>
      </c>
      <c r="H313" s="2" t="str">
        <f>"不是"</f>
        <v>不是</v>
      </c>
      <c r="I313" s="2" t="s">
        <v>18</v>
      </c>
      <c r="J313" s="2"/>
    </row>
    <row r="314" spans="1:10" ht="24.95" customHeight="1">
      <c r="A314" s="2">
        <v>312</v>
      </c>
      <c r="B314" s="4" t="str">
        <f>"周珊"</f>
        <v>周珊</v>
      </c>
      <c r="C314" s="4" t="str">
        <f t="shared" si="44"/>
        <v xml:space="preserve">女        </v>
      </c>
      <c r="D314" s="4" t="str">
        <f t="shared" si="42"/>
        <v>汉族</v>
      </c>
      <c r="E314" s="5" t="s">
        <v>126</v>
      </c>
      <c r="F314" s="4" t="str">
        <f>"专科无学位"</f>
        <v>专科无学位</v>
      </c>
      <c r="G314" s="4" t="str">
        <f>"2017.06.01"</f>
        <v>2017.06.01</v>
      </c>
      <c r="H314" s="2" t="str">
        <f>"是"</f>
        <v>是</v>
      </c>
      <c r="I314" s="2" t="s">
        <v>18</v>
      </c>
      <c r="J314" s="2"/>
    </row>
    <row r="315" spans="1:10" ht="24.95" customHeight="1">
      <c r="A315" s="2">
        <v>313</v>
      </c>
      <c r="B315" s="4" t="str">
        <f>"陈泽美"</f>
        <v>陈泽美</v>
      </c>
      <c r="C315" s="4" t="str">
        <f t="shared" si="44"/>
        <v xml:space="preserve">女        </v>
      </c>
      <c r="D315" s="4" t="str">
        <f t="shared" si="42"/>
        <v>汉族</v>
      </c>
      <c r="E315" s="5" t="s">
        <v>125</v>
      </c>
      <c r="F315" s="4" t="str">
        <f>"本科学士"</f>
        <v>本科学士</v>
      </c>
      <c r="G315" s="4" t="str">
        <f>"2015.06.01"</f>
        <v>2015.06.01</v>
      </c>
      <c r="H315" s="2" t="str">
        <f>"是"</f>
        <v>是</v>
      </c>
      <c r="I315" s="2" t="s">
        <v>18</v>
      </c>
      <c r="J315" s="2"/>
    </row>
    <row r="316" spans="1:10" ht="24.95" customHeight="1">
      <c r="A316" s="2">
        <v>314</v>
      </c>
      <c r="B316" s="4" t="str">
        <f>"温思然"</f>
        <v>温思然</v>
      </c>
      <c r="C316" s="4" t="str">
        <f t="shared" si="44"/>
        <v xml:space="preserve">女        </v>
      </c>
      <c r="D316" s="4" t="str">
        <f t="shared" si="42"/>
        <v>汉族</v>
      </c>
      <c r="E316" s="5" t="s">
        <v>126</v>
      </c>
      <c r="F316" s="4" t="str">
        <f>"专科无学位"</f>
        <v>专科无学位</v>
      </c>
      <c r="G316" s="4" t="str">
        <f>"2017.06.01"</f>
        <v>2017.06.01</v>
      </c>
      <c r="H316" s="2" t="str">
        <f>"是"</f>
        <v>是</v>
      </c>
      <c r="I316" s="2" t="s">
        <v>18</v>
      </c>
      <c r="J316" s="2"/>
    </row>
    <row r="317" spans="1:10" ht="24.95" customHeight="1">
      <c r="A317" s="2">
        <v>315</v>
      </c>
      <c r="B317" s="4" t="str">
        <f>"文春琳"</f>
        <v>文春琳</v>
      </c>
      <c r="C317" s="4" t="str">
        <f t="shared" si="44"/>
        <v xml:space="preserve">女        </v>
      </c>
      <c r="D317" s="4" t="str">
        <f t="shared" si="42"/>
        <v>汉族</v>
      </c>
      <c r="E317" s="5" t="s">
        <v>127</v>
      </c>
      <c r="F317" s="4" t="str">
        <f>"本科学士"</f>
        <v>本科学士</v>
      </c>
      <c r="G317" s="4" t="str">
        <f>"2016.07.01"</f>
        <v>2016.07.01</v>
      </c>
      <c r="H317" s="2" t="str">
        <f>"不是"</f>
        <v>不是</v>
      </c>
      <c r="I317" s="2" t="s">
        <v>18</v>
      </c>
      <c r="J317" s="2"/>
    </row>
    <row r="318" spans="1:10" ht="24.95" customHeight="1">
      <c r="A318" s="2">
        <v>316</v>
      </c>
      <c r="B318" s="4" t="str">
        <f>"陆红旭"</f>
        <v>陆红旭</v>
      </c>
      <c r="C318" s="4" t="str">
        <f t="shared" si="44"/>
        <v xml:space="preserve">女        </v>
      </c>
      <c r="D318" s="4" t="str">
        <f t="shared" si="42"/>
        <v>汉族</v>
      </c>
      <c r="E318" s="5" t="s">
        <v>125</v>
      </c>
      <c r="F318" s="4" t="str">
        <f>"本科学士"</f>
        <v>本科学士</v>
      </c>
      <c r="G318" s="4" t="str">
        <f>"2011.06.01"</f>
        <v>2011.06.01</v>
      </c>
      <c r="H318" s="2" t="str">
        <f t="shared" ref="H318:H323" si="46">"是"</f>
        <v>是</v>
      </c>
      <c r="I318" s="2" t="s">
        <v>18</v>
      </c>
      <c r="J318" s="2"/>
    </row>
    <row r="319" spans="1:10" ht="24.95" customHeight="1">
      <c r="A319" s="2">
        <v>317</v>
      </c>
      <c r="B319" s="4" t="str">
        <f>"罗红华"</f>
        <v>罗红华</v>
      </c>
      <c r="C319" s="4" t="str">
        <f t="shared" si="44"/>
        <v xml:space="preserve">女        </v>
      </c>
      <c r="D319" s="4" t="str">
        <f t="shared" si="42"/>
        <v>汉族</v>
      </c>
      <c r="E319" s="5" t="s">
        <v>125</v>
      </c>
      <c r="F319" s="4" t="str">
        <f>"本科学士"</f>
        <v>本科学士</v>
      </c>
      <c r="G319" s="4" t="str">
        <f>"2017.06.01"</f>
        <v>2017.06.01</v>
      </c>
      <c r="H319" s="2" t="str">
        <f t="shared" si="46"/>
        <v>是</v>
      </c>
      <c r="I319" s="2" t="s">
        <v>18</v>
      </c>
      <c r="J319" s="2"/>
    </row>
    <row r="320" spans="1:10" ht="24.95" customHeight="1">
      <c r="A320" s="2">
        <v>318</v>
      </c>
      <c r="B320" s="4" t="str">
        <f>"余小华"</f>
        <v>余小华</v>
      </c>
      <c r="C320" s="4" t="str">
        <f t="shared" si="44"/>
        <v xml:space="preserve">女        </v>
      </c>
      <c r="D320" s="4" t="str">
        <f t="shared" si="42"/>
        <v>汉族</v>
      </c>
      <c r="E320" s="5" t="s">
        <v>125</v>
      </c>
      <c r="F320" s="4" t="str">
        <f>"本科学士"</f>
        <v>本科学士</v>
      </c>
      <c r="G320" s="4" t="str">
        <f>"2013.06.01"</f>
        <v>2013.06.01</v>
      </c>
      <c r="H320" s="2" t="str">
        <f t="shared" si="46"/>
        <v>是</v>
      </c>
      <c r="I320" s="2" t="s">
        <v>18</v>
      </c>
      <c r="J320" s="2"/>
    </row>
    <row r="321" spans="1:10" ht="24.95" customHeight="1">
      <c r="A321" s="2">
        <v>319</v>
      </c>
      <c r="B321" s="4" t="str">
        <f>"王海宁"</f>
        <v>王海宁</v>
      </c>
      <c r="C321" s="4" t="str">
        <f t="shared" si="44"/>
        <v xml:space="preserve">女        </v>
      </c>
      <c r="D321" s="4" t="str">
        <f t="shared" si="42"/>
        <v>汉族</v>
      </c>
      <c r="E321" s="5" t="s">
        <v>128</v>
      </c>
      <c r="F321" s="4" t="str">
        <f>"专科无学位"</f>
        <v>专科无学位</v>
      </c>
      <c r="G321" s="4" t="str">
        <f>"2015.06.01"</f>
        <v>2015.06.01</v>
      </c>
      <c r="H321" s="2" t="str">
        <f t="shared" si="46"/>
        <v>是</v>
      </c>
      <c r="I321" s="2" t="s">
        <v>18</v>
      </c>
      <c r="J321" s="2"/>
    </row>
    <row r="322" spans="1:10" ht="24.95" customHeight="1">
      <c r="A322" s="2">
        <v>320</v>
      </c>
      <c r="B322" s="4" t="str">
        <f>"彭燕谷"</f>
        <v>彭燕谷</v>
      </c>
      <c r="C322" s="4" t="str">
        <f t="shared" si="44"/>
        <v xml:space="preserve">女        </v>
      </c>
      <c r="D322" s="4" t="str">
        <f t="shared" si="42"/>
        <v>汉族</v>
      </c>
      <c r="E322" s="5" t="s">
        <v>129</v>
      </c>
      <c r="F322" s="4" t="str">
        <f>"专科无学位"</f>
        <v>专科无学位</v>
      </c>
      <c r="G322" s="4" t="str">
        <f>"2016.06.01"</f>
        <v>2016.06.01</v>
      </c>
      <c r="H322" s="2" t="str">
        <f t="shared" si="46"/>
        <v>是</v>
      </c>
      <c r="I322" s="2" t="s">
        <v>18</v>
      </c>
      <c r="J322" s="2"/>
    </row>
    <row r="323" spans="1:10" ht="24.95" customHeight="1">
      <c r="A323" s="2">
        <v>321</v>
      </c>
      <c r="B323" s="4" t="str">
        <f>"朱英婷"</f>
        <v>朱英婷</v>
      </c>
      <c r="C323" s="4" t="str">
        <f t="shared" si="44"/>
        <v xml:space="preserve">女        </v>
      </c>
      <c r="D323" s="4" t="str">
        <f t="shared" si="42"/>
        <v>汉族</v>
      </c>
      <c r="E323" s="5" t="s">
        <v>126</v>
      </c>
      <c r="F323" s="4" t="str">
        <f>"专科无学位"</f>
        <v>专科无学位</v>
      </c>
      <c r="G323" s="4" t="str">
        <f>"2010.07.01"</f>
        <v>2010.07.01</v>
      </c>
      <c r="H323" s="2" t="str">
        <f t="shared" si="46"/>
        <v>是</v>
      </c>
      <c r="I323" s="2" t="s">
        <v>18</v>
      </c>
      <c r="J323" s="2"/>
    </row>
    <row r="324" spans="1:10" ht="24.95" customHeight="1">
      <c r="A324" s="2">
        <v>322</v>
      </c>
      <c r="B324" s="4" t="str">
        <f>"庞瑶"</f>
        <v>庞瑶</v>
      </c>
      <c r="C324" s="4" t="str">
        <f t="shared" si="44"/>
        <v xml:space="preserve">女        </v>
      </c>
      <c r="D324" s="4" t="str">
        <f t="shared" si="42"/>
        <v>汉族</v>
      </c>
      <c r="E324" s="5" t="s">
        <v>125</v>
      </c>
      <c r="F324" s="4" t="str">
        <f>"本科学士"</f>
        <v>本科学士</v>
      </c>
      <c r="G324" s="4" t="str">
        <f>"2016.06.01"</f>
        <v>2016.06.01</v>
      </c>
      <c r="H324" s="2" t="str">
        <f>"不是"</f>
        <v>不是</v>
      </c>
      <c r="I324" s="2" t="s">
        <v>18</v>
      </c>
      <c r="J324" s="2"/>
    </row>
    <row r="325" spans="1:10" ht="24.95" customHeight="1">
      <c r="A325" s="2">
        <v>323</v>
      </c>
      <c r="B325" s="4" t="str">
        <f>"钟浩然"</f>
        <v>钟浩然</v>
      </c>
      <c r="C325" s="4" t="str">
        <f t="shared" si="44"/>
        <v xml:space="preserve">女        </v>
      </c>
      <c r="D325" s="4" t="str">
        <f t="shared" si="42"/>
        <v>汉族</v>
      </c>
      <c r="E325" s="5" t="s">
        <v>125</v>
      </c>
      <c r="F325" s="4" t="str">
        <f>"本科学士"</f>
        <v>本科学士</v>
      </c>
      <c r="G325" s="4" t="str">
        <f>"2016.06.01"</f>
        <v>2016.06.01</v>
      </c>
      <c r="H325" s="2" t="str">
        <f>"是"</f>
        <v>是</v>
      </c>
      <c r="I325" s="2" t="s">
        <v>18</v>
      </c>
      <c r="J325" s="2"/>
    </row>
    <row r="326" spans="1:10" ht="24.95" customHeight="1">
      <c r="A326" s="2">
        <v>324</v>
      </c>
      <c r="B326" s="4" t="str">
        <f>"李兰"</f>
        <v>李兰</v>
      </c>
      <c r="C326" s="4" t="str">
        <f t="shared" si="44"/>
        <v xml:space="preserve">女        </v>
      </c>
      <c r="D326" s="4" t="str">
        <f t="shared" si="42"/>
        <v>汉族</v>
      </c>
      <c r="E326" s="5" t="s">
        <v>126</v>
      </c>
      <c r="F326" s="4" t="str">
        <f>"专科无学位"</f>
        <v>专科无学位</v>
      </c>
      <c r="G326" s="4" t="str">
        <f>"2016.06.01"</f>
        <v>2016.06.01</v>
      </c>
      <c r="H326" s="2" t="str">
        <f>"是"</f>
        <v>是</v>
      </c>
      <c r="I326" s="2" t="s">
        <v>18</v>
      </c>
      <c r="J326" s="2"/>
    </row>
    <row r="327" spans="1:10" ht="24.95" customHeight="1">
      <c r="A327" s="2">
        <v>325</v>
      </c>
      <c r="B327" s="4" t="str">
        <f>"梁春梅"</f>
        <v>梁春梅</v>
      </c>
      <c r="C327" s="4" t="str">
        <f t="shared" si="44"/>
        <v xml:space="preserve">女        </v>
      </c>
      <c r="D327" s="4" t="str">
        <f t="shared" si="42"/>
        <v>汉族</v>
      </c>
      <c r="E327" s="5" t="s">
        <v>126</v>
      </c>
      <c r="F327" s="4" t="str">
        <f>"本科学士"</f>
        <v>本科学士</v>
      </c>
      <c r="G327" s="4" t="str">
        <f>"2013.07.01"</f>
        <v>2013.07.01</v>
      </c>
      <c r="H327" s="2" t="str">
        <f>"是"</f>
        <v>是</v>
      </c>
      <c r="I327" s="2" t="s">
        <v>18</v>
      </c>
      <c r="J327" s="2"/>
    </row>
    <row r="328" spans="1:10" ht="24.95" customHeight="1">
      <c r="A328" s="2">
        <v>326</v>
      </c>
      <c r="B328" s="4" t="str">
        <f>"谢小玲"</f>
        <v>谢小玲</v>
      </c>
      <c r="C328" s="4" t="str">
        <f t="shared" si="44"/>
        <v xml:space="preserve">女        </v>
      </c>
      <c r="D328" s="4" t="str">
        <f t="shared" si="42"/>
        <v>汉族</v>
      </c>
      <c r="E328" s="5" t="s">
        <v>130</v>
      </c>
      <c r="F328" s="4" t="str">
        <f>"本科学士"</f>
        <v>本科学士</v>
      </c>
      <c r="G328" s="4" t="str">
        <f>"2017.06.01"</f>
        <v>2017.06.01</v>
      </c>
      <c r="H328" s="2" t="str">
        <f>"是"</f>
        <v>是</v>
      </c>
      <c r="I328" s="2" t="s">
        <v>18</v>
      </c>
      <c r="J328" s="2"/>
    </row>
    <row r="329" spans="1:10" ht="24.95" customHeight="1">
      <c r="A329" s="2">
        <v>327</v>
      </c>
      <c r="B329" s="4" t="str">
        <f>"李程"</f>
        <v>李程</v>
      </c>
      <c r="C329" s="4" t="str">
        <f t="shared" si="44"/>
        <v xml:space="preserve">女        </v>
      </c>
      <c r="D329" s="4" t="str">
        <f t="shared" si="42"/>
        <v>汉族</v>
      </c>
      <c r="E329" s="5" t="s">
        <v>126</v>
      </c>
      <c r="F329" s="4" t="str">
        <f>"专科学士"</f>
        <v>专科学士</v>
      </c>
      <c r="G329" s="4" t="str">
        <f>"2008.07.01"</f>
        <v>2008.07.01</v>
      </c>
      <c r="H329" s="2" t="str">
        <f>"是"</f>
        <v>是</v>
      </c>
      <c r="I329" s="2" t="s">
        <v>18</v>
      </c>
      <c r="J329" s="2"/>
    </row>
    <row r="330" spans="1:10" ht="24.95" customHeight="1">
      <c r="A330" s="2">
        <v>328</v>
      </c>
      <c r="B330" s="4" t="str">
        <f>"杨容"</f>
        <v>杨容</v>
      </c>
      <c r="C330" s="4" t="str">
        <f t="shared" si="44"/>
        <v xml:space="preserve">女        </v>
      </c>
      <c r="D330" s="4" t="str">
        <f t="shared" si="42"/>
        <v>汉族</v>
      </c>
      <c r="E330" s="5" t="s">
        <v>125</v>
      </c>
      <c r="F330" s="4" t="str">
        <f t="shared" ref="F330:F337" si="47">"本科学士"</f>
        <v>本科学士</v>
      </c>
      <c r="G330" s="4" t="str">
        <f>"2012.06.01"</f>
        <v>2012.06.01</v>
      </c>
      <c r="H330" s="2" t="str">
        <f>"不是"</f>
        <v>不是</v>
      </c>
      <c r="I330" s="2" t="s">
        <v>18</v>
      </c>
      <c r="J330" s="2"/>
    </row>
    <row r="331" spans="1:10" ht="24.95" customHeight="1">
      <c r="A331" s="2">
        <v>329</v>
      </c>
      <c r="B331" s="4" t="str">
        <f>"覃倩青"</f>
        <v>覃倩青</v>
      </c>
      <c r="C331" s="4" t="str">
        <f t="shared" si="44"/>
        <v xml:space="preserve">女        </v>
      </c>
      <c r="D331" s="4" t="str">
        <f t="shared" si="42"/>
        <v>汉族</v>
      </c>
      <c r="E331" s="5" t="s">
        <v>125</v>
      </c>
      <c r="F331" s="4" t="str">
        <f t="shared" si="47"/>
        <v>本科学士</v>
      </c>
      <c r="G331" s="4" t="str">
        <f>"2014.06.01"</f>
        <v>2014.06.01</v>
      </c>
      <c r="H331" s="2" t="str">
        <f>"不是"</f>
        <v>不是</v>
      </c>
      <c r="I331" s="2" t="s">
        <v>18</v>
      </c>
      <c r="J331" s="2"/>
    </row>
    <row r="332" spans="1:10" ht="24.95" customHeight="1">
      <c r="A332" s="2">
        <v>330</v>
      </c>
      <c r="B332" s="4" t="str">
        <f>"陈冬雪"</f>
        <v>陈冬雪</v>
      </c>
      <c r="C332" s="4" t="str">
        <f t="shared" si="44"/>
        <v xml:space="preserve">女        </v>
      </c>
      <c r="D332" s="4" t="str">
        <f t="shared" si="42"/>
        <v>汉族</v>
      </c>
      <c r="E332" s="5" t="s">
        <v>125</v>
      </c>
      <c r="F332" s="4" t="str">
        <f t="shared" si="47"/>
        <v>本科学士</v>
      </c>
      <c r="G332" s="4" t="str">
        <f>"2013.05.01"</f>
        <v>2013.05.01</v>
      </c>
      <c r="H332" s="2" t="str">
        <f>"是"</f>
        <v>是</v>
      </c>
      <c r="I332" s="2" t="s">
        <v>18</v>
      </c>
      <c r="J332" s="2"/>
    </row>
    <row r="333" spans="1:10" ht="24.95" customHeight="1">
      <c r="A333" s="2">
        <v>331</v>
      </c>
      <c r="B333" s="4" t="str">
        <f>"文璐"</f>
        <v>文璐</v>
      </c>
      <c r="C333" s="4" t="str">
        <f t="shared" si="44"/>
        <v xml:space="preserve">女        </v>
      </c>
      <c r="D333" s="4" t="str">
        <f t="shared" si="42"/>
        <v>汉族</v>
      </c>
      <c r="E333" s="5" t="s">
        <v>126</v>
      </c>
      <c r="F333" s="4" t="str">
        <f t="shared" si="47"/>
        <v>本科学士</v>
      </c>
      <c r="G333" s="4" t="str">
        <f>"2012.06.01"</f>
        <v>2012.06.01</v>
      </c>
      <c r="H333" s="2" t="str">
        <f>"是"</f>
        <v>是</v>
      </c>
      <c r="I333" s="2" t="s">
        <v>18</v>
      </c>
      <c r="J333" s="2"/>
    </row>
    <row r="334" spans="1:10" ht="24.95" customHeight="1">
      <c r="A334" s="2">
        <v>332</v>
      </c>
      <c r="B334" s="4" t="str">
        <f>"庞莉丽"</f>
        <v>庞莉丽</v>
      </c>
      <c r="C334" s="4" t="str">
        <f t="shared" si="44"/>
        <v xml:space="preserve">女        </v>
      </c>
      <c r="D334" s="4" t="str">
        <f t="shared" si="42"/>
        <v>汉族</v>
      </c>
      <c r="E334" s="5" t="s">
        <v>125</v>
      </c>
      <c r="F334" s="4" t="str">
        <f t="shared" si="47"/>
        <v>本科学士</v>
      </c>
      <c r="G334" s="4" t="str">
        <f>"2010.07.01"</f>
        <v>2010.07.01</v>
      </c>
      <c r="H334" s="2" t="str">
        <f>"是"</f>
        <v>是</v>
      </c>
      <c r="I334" s="2" t="s">
        <v>18</v>
      </c>
      <c r="J334" s="2"/>
    </row>
    <row r="335" spans="1:10" ht="24.95" customHeight="1">
      <c r="A335" s="2">
        <v>333</v>
      </c>
      <c r="B335" s="4" t="str">
        <f>"梁露兰"</f>
        <v>梁露兰</v>
      </c>
      <c r="C335" s="4" t="str">
        <f t="shared" si="44"/>
        <v xml:space="preserve">女        </v>
      </c>
      <c r="D335" s="4" t="str">
        <f t="shared" si="42"/>
        <v>汉族</v>
      </c>
      <c r="E335" s="5" t="s">
        <v>125</v>
      </c>
      <c r="F335" s="4" t="str">
        <f t="shared" si="47"/>
        <v>本科学士</v>
      </c>
      <c r="G335" s="4" t="str">
        <f>"2014.06.01"</f>
        <v>2014.06.01</v>
      </c>
      <c r="H335" s="2" t="str">
        <f>"是"</f>
        <v>是</v>
      </c>
      <c r="I335" s="2" t="s">
        <v>18</v>
      </c>
      <c r="J335" s="2"/>
    </row>
    <row r="336" spans="1:10" ht="24.95" customHeight="1">
      <c r="A336" s="2">
        <v>334</v>
      </c>
      <c r="B336" s="4" t="str">
        <f>"李国英"</f>
        <v>李国英</v>
      </c>
      <c r="C336" s="4" t="str">
        <f t="shared" si="44"/>
        <v xml:space="preserve">女        </v>
      </c>
      <c r="D336" s="4" t="str">
        <f t="shared" si="42"/>
        <v>汉族</v>
      </c>
      <c r="E336" s="5" t="s">
        <v>125</v>
      </c>
      <c r="F336" s="4" t="str">
        <f t="shared" si="47"/>
        <v>本科学士</v>
      </c>
      <c r="G336" s="4" t="str">
        <f>"2015.06.01"</f>
        <v>2015.06.01</v>
      </c>
      <c r="H336" s="2" t="str">
        <f>"不是"</f>
        <v>不是</v>
      </c>
      <c r="I336" s="2" t="s">
        <v>18</v>
      </c>
      <c r="J336" s="2"/>
    </row>
    <row r="337" spans="1:10" ht="24.95" customHeight="1">
      <c r="A337" s="2">
        <v>335</v>
      </c>
      <c r="B337" s="4" t="str">
        <f>"廖佩佩"</f>
        <v>廖佩佩</v>
      </c>
      <c r="C337" s="4" t="str">
        <f t="shared" si="44"/>
        <v xml:space="preserve">女        </v>
      </c>
      <c r="D337" s="4" t="str">
        <f t="shared" si="42"/>
        <v>汉族</v>
      </c>
      <c r="E337" s="5" t="s">
        <v>125</v>
      </c>
      <c r="F337" s="4" t="str">
        <f t="shared" si="47"/>
        <v>本科学士</v>
      </c>
      <c r="G337" s="4" t="str">
        <f>"2016.06.01"</f>
        <v>2016.06.01</v>
      </c>
      <c r="H337" s="2" t="str">
        <f>"不是"</f>
        <v>不是</v>
      </c>
      <c r="I337" s="2" t="s">
        <v>18</v>
      </c>
      <c r="J337" s="2"/>
    </row>
    <row r="338" spans="1:10" ht="24.95" customHeight="1">
      <c r="A338" s="2">
        <v>336</v>
      </c>
      <c r="B338" s="4" t="str">
        <f>"黄培"</f>
        <v>黄培</v>
      </c>
      <c r="C338" s="4" t="str">
        <f t="shared" si="44"/>
        <v xml:space="preserve">女        </v>
      </c>
      <c r="D338" s="4" t="str">
        <f t="shared" si="42"/>
        <v>汉族</v>
      </c>
      <c r="E338" s="5" t="s">
        <v>126</v>
      </c>
      <c r="F338" s="4" t="str">
        <f>"专科无学位"</f>
        <v>专科无学位</v>
      </c>
      <c r="G338" s="4" t="str">
        <f>"2009.06.01"</f>
        <v>2009.06.01</v>
      </c>
      <c r="H338" s="2" t="str">
        <f>"是"</f>
        <v>是</v>
      </c>
      <c r="I338" s="2" t="s">
        <v>18</v>
      </c>
      <c r="J338" s="2"/>
    </row>
    <row r="339" spans="1:10" ht="24.95" customHeight="1">
      <c r="A339" s="2">
        <v>337</v>
      </c>
      <c r="B339" s="4" t="str">
        <f>"卢思莹"</f>
        <v>卢思莹</v>
      </c>
      <c r="C339" s="4" t="str">
        <f t="shared" si="44"/>
        <v xml:space="preserve">女        </v>
      </c>
      <c r="D339" s="4" t="str">
        <f t="shared" si="42"/>
        <v>汉族</v>
      </c>
      <c r="E339" s="5" t="s">
        <v>126</v>
      </c>
      <c r="F339" s="4" t="str">
        <f>"专科无学位"</f>
        <v>专科无学位</v>
      </c>
      <c r="G339" s="4" t="str">
        <f>"2017.07.01"</f>
        <v>2017.07.01</v>
      </c>
      <c r="H339" s="2" t="str">
        <f>"是"</f>
        <v>是</v>
      </c>
      <c r="I339" s="2" t="s">
        <v>18</v>
      </c>
      <c r="J339" s="2"/>
    </row>
    <row r="340" spans="1:10" ht="24.95" customHeight="1">
      <c r="A340" s="2">
        <v>338</v>
      </c>
      <c r="B340" s="4" t="str">
        <f>"冯敏"</f>
        <v>冯敏</v>
      </c>
      <c r="C340" s="4" t="str">
        <f t="shared" si="44"/>
        <v xml:space="preserve">女        </v>
      </c>
      <c r="D340" s="4" t="str">
        <f t="shared" si="42"/>
        <v>汉族</v>
      </c>
      <c r="E340" s="5" t="s">
        <v>125</v>
      </c>
      <c r="F340" s="4" t="str">
        <f t="shared" ref="F340:F348" si="48">"本科学士"</f>
        <v>本科学士</v>
      </c>
      <c r="G340" s="4" t="str">
        <f>"2014.07.01"</f>
        <v>2014.07.01</v>
      </c>
      <c r="H340" s="2" t="str">
        <f>"是"</f>
        <v>是</v>
      </c>
      <c r="I340" s="2" t="s">
        <v>18</v>
      </c>
      <c r="J340" s="2"/>
    </row>
    <row r="341" spans="1:10" ht="24.95" customHeight="1">
      <c r="A341" s="2">
        <v>339</v>
      </c>
      <c r="B341" s="4" t="str">
        <f>"黄秋群"</f>
        <v>黄秋群</v>
      </c>
      <c r="C341" s="4" t="str">
        <f t="shared" si="44"/>
        <v xml:space="preserve">女        </v>
      </c>
      <c r="D341" s="4" t="str">
        <f t="shared" si="42"/>
        <v>汉族</v>
      </c>
      <c r="E341" s="5" t="s">
        <v>125</v>
      </c>
      <c r="F341" s="4" t="str">
        <f t="shared" si="48"/>
        <v>本科学士</v>
      </c>
      <c r="G341" s="4" t="str">
        <f>"2016.06.01"</f>
        <v>2016.06.01</v>
      </c>
      <c r="H341" s="2" t="str">
        <f>"不是"</f>
        <v>不是</v>
      </c>
      <c r="I341" s="2" t="s">
        <v>18</v>
      </c>
      <c r="J341" s="2"/>
    </row>
    <row r="342" spans="1:10" ht="24.95" customHeight="1">
      <c r="A342" s="2">
        <v>340</v>
      </c>
      <c r="B342" s="4" t="str">
        <f>"杜婷婷"</f>
        <v>杜婷婷</v>
      </c>
      <c r="C342" s="4" t="str">
        <f t="shared" si="44"/>
        <v xml:space="preserve">女        </v>
      </c>
      <c r="D342" s="4" t="str">
        <f t="shared" si="42"/>
        <v>汉族</v>
      </c>
      <c r="E342" s="5" t="s">
        <v>125</v>
      </c>
      <c r="F342" s="4" t="str">
        <f t="shared" si="48"/>
        <v>本科学士</v>
      </c>
      <c r="G342" s="4" t="str">
        <f>"2012.07.01"</f>
        <v>2012.07.01</v>
      </c>
      <c r="H342" s="2" t="str">
        <f t="shared" ref="H342:H353" si="49">"是"</f>
        <v>是</v>
      </c>
      <c r="I342" s="2" t="s">
        <v>18</v>
      </c>
      <c r="J342" s="2"/>
    </row>
    <row r="343" spans="1:10" ht="24.95" customHeight="1">
      <c r="A343" s="2">
        <v>341</v>
      </c>
      <c r="B343" s="4" t="str">
        <f>"李萍"</f>
        <v>李萍</v>
      </c>
      <c r="C343" s="4" t="str">
        <f t="shared" si="44"/>
        <v xml:space="preserve">女        </v>
      </c>
      <c r="D343" s="4" t="str">
        <f>"壮族"</f>
        <v>壮族</v>
      </c>
      <c r="E343" s="5" t="s">
        <v>125</v>
      </c>
      <c r="F343" s="4" t="str">
        <f t="shared" si="48"/>
        <v>本科学士</v>
      </c>
      <c r="G343" s="4" t="str">
        <f>"2016.07.01"</f>
        <v>2016.07.01</v>
      </c>
      <c r="H343" s="2" t="str">
        <f t="shared" si="49"/>
        <v>是</v>
      </c>
      <c r="I343" s="2" t="s">
        <v>18</v>
      </c>
      <c r="J343" s="2"/>
    </row>
    <row r="344" spans="1:10" ht="24.95" customHeight="1">
      <c r="A344" s="2">
        <v>342</v>
      </c>
      <c r="B344" s="4" t="str">
        <f>"刘桂妙"</f>
        <v>刘桂妙</v>
      </c>
      <c r="C344" s="4" t="str">
        <f t="shared" si="44"/>
        <v xml:space="preserve">女        </v>
      </c>
      <c r="D344" s="4" t="str">
        <f t="shared" ref="D344:D353" si="50">"汉族"</f>
        <v>汉族</v>
      </c>
      <c r="E344" s="5" t="s">
        <v>126</v>
      </c>
      <c r="F344" s="4" t="str">
        <f t="shared" si="48"/>
        <v>本科学士</v>
      </c>
      <c r="G344" s="4" t="str">
        <f>"2012.06.01"</f>
        <v>2012.06.01</v>
      </c>
      <c r="H344" s="2" t="str">
        <f t="shared" si="49"/>
        <v>是</v>
      </c>
      <c r="I344" s="2" t="s">
        <v>18</v>
      </c>
      <c r="J344" s="2"/>
    </row>
    <row r="345" spans="1:10" ht="24.95" customHeight="1">
      <c r="A345" s="2">
        <v>343</v>
      </c>
      <c r="B345" s="4" t="str">
        <f>"黄玲"</f>
        <v>黄玲</v>
      </c>
      <c r="C345" s="4" t="str">
        <f t="shared" si="44"/>
        <v xml:space="preserve">女        </v>
      </c>
      <c r="D345" s="4" t="str">
        <f t="shared" si="50"/>
        <v>汉族</v>
      </c>
      <c r="E345" s="5" t="s">
        <v>125</v>
      </c>
      <c r="F345" s="4" t="str">
        <f t="shared" si="48"/>
        <v>本科学士</v>
      </c>
      <c r="G345" s="4" t="str">
        <f>"2013.06.01"</f>
        <v>2013.06.01</v>
      </c>
      <c r="H345" s="2" t="str">
        <f t="shared" si="49"/>
        <v>是</v>
      </c>
      <c r="I345" s="2" t="s">
        <v>18</v>
      </c>
      <c r="J345" s="2"/>
    </row>
    <row r="346" spans="1:10" ht="24.95" customHeight="1">
      <c r="A346" s="2">
        <v>344</v>
      </c>
      <c r="B346" s="4" t="str">
        <f>"温彩玉"</f>
        <v>温彩玉</v>
      </c>
      <c r="C346" s="4" t="str">
        <f t="shared" si="44"/>
        <v xml:space="preserve">女        </v>
      </c>
      <c r="D346" s="4" t="str">
        <f t="shared" si="50"/>
        <v>汉族</v>
      </c>
      <c r="E346" s="5" t="s">
        <v>131</v>
      </c>
      <c r="F346" s="4" t="str">
        <f t="shared" si="48"/>
        <v>本科学士</v>
      </c>
      <c r="G346" s="4" t="str">
        <f>"2017.06.01"</f>
        <v>2017.06.01</v>
      </c>
      <c r="H346" s="2" t="str">
        <f t="shared" si="49"/>
        <v>是</v>
      </c>
      <c r="I346" s="2" t="s">
        <v>18</v>
      </c>
      <c r="J346" s="2"/>
    </row>
    <row r="347" spans="1:10" ht="24.95" customHeight="1">
      <c r="A347" s="2">
        <v>345</v>
      </c>
      <c r="B347" s="4" t="str">
        <f>"陈婷婷"</f>
        <v>陈婷婷</v>
      </c>
      <c r="C347" s="4" t="str">
        <f t="shared" si="44"/>
        <v xml:space="preserve">女        </v>
      </c>
      <c r="D347" s="4" t="str">
        <f t="shared" si="50"/>
        <v>汉族</v>
      </c>
      <c r="E347" s="5" t="s">
        <v>125</v>
      </c>
      <c r="F347" s="4" t="str">
        <f t="shared" si="48"/>
        <v>本科学士</v>
      </c>
      <c r="G347" s="4" t="str">
        <f>"2011.06.01"</f>
        <v>2011.06.01</v>
      </c>
      <c r="H347" s="2" t="str">
        <f t="shared" si="49"/>
        <v>是</v>
      </c>
      <c r="I347" s="2" t="s">
        <v>18</v>
      </c>
      <c r="J347" s="2"/>
    </row>
    <row r="348" spans="1:10" ht="24.95" customHeight="1">
      <c r="A348" s="2">
        <v>346</v>
      </c>
      <c r="B348" s="4" t="str">
        <f>"李娟娟"</f>
        <v>李娟娟</v>
      </c>
      <c r="C348" s="4" t="str">
        <f t="shared" si="44"/>
        <v xml:space="preserve">女        </v>
      </c>
      <c r="D348" s="4" t="str">
        <f t="shared" si="50"/>
        <v>汉族</v>
      </c>
      <c r="E348" s="5" t="s">
        <v>125</v>
      </c>
      <c r="F348" s="4" t="str">
        <f t="shared" si="48"/>
        <v>本科学士</v>
      </c>
      <c r="G348" s="4" t="str">
        <f>"2017.06.01"</f>
        <v>2017.06.01</v>
      </c>
      <c r="H348" s="2" t="str">
        <f t="shared" si="49"/>
        <v>是</v>
      </c>
      <c r="I348" s="2" t="s">
        <v>18</v>
      </c>
      <c r="J348" s="2"/>
    </row>
    <row r="349" spans="1:10" ht="24.95" customHeight="1">
      <c r="A349" s="2">
        <v>347</v>
      </c>
      <c r="B349" s="4" t="str">
        <f>"梁文婷"</f>
        <v>梁文婷</v>
      </c>
      <c r="C349" s="4" t="str">
        <f t="shared" si="44"/>
        <v xml:space="preserve">女        </v>
      </c>
      <c r="D349" s="4" t="str">
        <f t="shared" si="50"/>
        <v>汉族</v>
      </c>
      <c r="E349" s="5" t="s">
        <v>126</v>
      </c>
      <c r="F349" s="4" t="str">
        <f>"专科无学位"</f>
        <v>专科无学位</v>
      </c>
      <c r="G349" s="4" t="str">
        <f>"2012.06.01"</f>
        <v>2012.06.01</v>
      </c>
      <c r="H349" s="2" t="str">
        <f t="shared" si="49"/>
        <v>是</v>
      </c>
      <c r="I349" s="2" t="s">
        <v>18</v>
      </c>
      <c r="J349" s="2"/>
    </row>
    <row r="350" spans="1:10" ht="24.95" customHeight="1">
      <c r="A350" s="2">
        <v>348</v>
      </c>
      <c r="B350" s="4" t="str">
        <f>"庞广艳"</f>
        <v>庞广艳</v>
      </c>
      <c r="C350" s="4" t="str">
        <f t="shared" si="44"/>
        <v xml:space="preserve">女        </v>
      </c>
      <c r="D350" s="4" t="str">
        <f t="shared" si="50"/>
        <v>汉族</v>
      </c>
      <c r="E350" s="5" t="s">
        <v>126</v>
      </c>
      <c r="F350" s="4" t="str">
        <f>"专科无学位"</f>
        <v>专科无学位</v>
      </c>
      <c r="G350" s="4" t="str">
        <f>"2015.07.01"</f>
        <v>2015.07.01</v>
      </c>
      <c r="H350" s="2" t="str">
        <f t="shared" si="49"/>
        <v>是</v>
      </c>
      <c r="I350" s="2" t="s">
        <v>18</v>
      </c>
      <c r="J350" s="2"/>
    </row>
    <row r="351" spans="1:10" ht="24.95" customHeight="1">
      <c r="A351" s="2">
        <v>349</v>
      </c>
      <c r="B351" s="4" t="str">
        <f>"钟志秋"</f>
        <v>钟志秋</v>
      </c>
      <c r="C351" s="4" t="str">
        <f t="shared" si="44"/>
        <v xml:space="preserve">女        </v>
      </c>
      <c r="D351" s="4" t="str">
        <f t="shared" si="50"/>
        <v>汉族</v>
      </c>
      <c r="E351" s="5" t="s">
        <v>126</v>
      </c>
      <c r="F351" s="4" t="str">
        <f>"专科无学位"</f>
        <v>专科无学位</v>
      </c>
      <c r="G351" s="4" t="str">
        <f>"2011.06.01"</f>
        <v>2011.06.01</v>
      </c>
      <c r="H351" s="2" t="str">
        <f t="shared" si="49"/>
        <v>是</v>
      </c>
      <c r="I351" s="2" t="s">
        <v>18</v>
      </c>
      <c r="J351" s="2"/>
    </row>
    <row r="352" spans="1:10" ht="24.95" customHeight="1">
      <c r="A352" s="2">
        <v>350</v>
      </c>
      <c r="B352" s="4" t="str">
        <f>"梁耀丹"</f>
        <v>梁耀丹</v>
      </c>
      <c r="C352" s="4" t="str">
        <f t="shared" si="44"/>
        <v xml:space="preserve">女        </v>
      </c>
      <c r="D352" s="4" t="str">
        <f t="shared" si="50"/>
        <v>汉族</v>
      </c>
      <c r="E352" s="5" t="s">
        <v>125</v>
      </c>
      <c r="F352" s="4" t="str">
        <f>"专科无学位"</f>
        <v>专科无学位</v>
      </c>
      <c r="G352" s="4" t="str">
        <f>"2012.06.01"</f>
        <v>2012.06.01</v>
      </c>
      <c r="H352" s="2" t="str">
        <f t="shared" si="49"/>
        <v>是</v>
      </c>
      <c r="I352" s="2" t="s">
        <v>18</v>
      </c>
      <c r="J352" s="2"/>
    </row>
    <row r="353" spans="1:10" ht="24.95" customHeight="1">
      <c r="A353" s="2">
        <v>351</v>
      </c>
      <c r="B353" s="4" t="str">
        <f>"谭琨琳"</f>
        <v>谭琨琳</v>
      </c>
      <c r="C353" s="4" t="str">
        <f t="shared" si="44"/>
        <v xml:space="preserve">女        </v>
      </c>
      <c r="D353" s="4" t="str">
        <f t="shared" si="50"/>
        <v>汉族</v>
      </c>
      <c r="E353" s="5" t="s">
        <v>126</v>
      </c>
      <c r="F353" s="4" t="str">
        <f>"本科学士"</f>
        <v>本科学士</v>
      </c>
      <c r="G353" s="4" t="str">
        <f>"2016.07.01"</f>
        <v>2016.07.01</v>
      </c>
      <c r="H353" s="2" t="str">
        <f t="shared" si="49"/>
        <v>是</v>
      </c>
      <c r="I353" s="2" t="s">
        <v>18</v>
      </c>
      <c r="J353" s="2"/>
    </row>
    <row r="354" spans="1:10" ht="24.95" customHeight="1">
      <c r="A354" s="2">
        <v>352</v>
      </c>
      <c r="B354" s="4" t="str">
        <f>"钟雪梨"</f>
        <v>钟雪梨</v>
      </c>
      <c r="C354" s="4" t="str">
        <f t="shared" si="44"/>
        <v xml:space="preserve">女        </v>
      </c>
      <c r="D354" s="4" t="str">
        <f>"壮族"</f>
        <v>壮族</v>
      </c>
      <c r="E354" s="5" t="s">
        <v>132</v>
      </c>
      <c r="F354" s="4" t="str">
        <f>"本科学士"</f>
        <v>本科学士</v>
      </c>
      <c r="G354" s="4" t="str">
        <f>"2014.06.01"</f>
        <v>2014.06.01</v>
      </c>
      <c r="H354" s="2" t="str">
        <f>"不是"</f>
        <v>不是</v>
      </c>
      <c r="I354" s="2" t="s">
        <v>18</v>
      </c>
      <c r="J354" s="2"/>
    </row>
    <row r="355" spans="1:10" ht="24.95" customHeight="1">
      <c r="A355" s="2">
        <v>353</v>
      </c>
      <c r="B355" s="4" t="str">
        <f>"李梅萍"</f>
        <v>李梅萍</v>
      </c>
      <c r="C355" s="4" t="str">
        <f t="shared" si="44"/>
        <v xml:space="preserve">女        </v>
      </c>
      <c r="D355" s="4" t="str">
        <f t="shared" ref="D355:D386" si="51">"汉族"</f>
        <v>汉族</v>
      </c>
      <c r="E355" s="5" t="s">
        <v>125</v>
      </c>
      <c r="F355" s="4" t="str">
        <f>"本科学士"</f>
        <v>本科学士</v>
      </c>
      <c r="G355" s="4" t="str">
        <f>"2016.06.01"</f>
        <v>2016.06.01</v>
      </c>
      <c r="H355" s="2" t="str">
        <f>"是"</f>
        <v>是</v>
      </c>
      <c r="I355" s="2" t="s">
        <v>18</v>
      </c>
      <c r="J355" s="2"/>
    </row>
    <row r="356" spans="1:10" ht="24.95" customHeight="1">
      <c r="A356" s="2">
        <v>354</v>
      </c>
      <c r="B356" s="4" t="str">
        <f>"林冰"</f>
        <v>林冰</v>
      </c>
      <c r="C356" s="4" t="str">
        <f t="shared" si="44"/>
        <v xml:space="preserve">女        </v>
      </c>
      <c r="D356" s="4" t="str">
        <f t="shared" si="51"/>
        <v>汉族</v>
      </c>
      <c r="E356" s="5" t="s">
        <v>126</v>
      </c>
      <c r="F356" s="4" t="str">
        <f>"专科无学位"</f>
        <v>专科无学位</v>
      </c>
      <c r="G356" s="4" t="str">
        <f>"2010.06.01"</f>
        <v>2010.06.01</v>
      </c>
      <c r="H356" s="2" t="str">
        <f>"是"</f>
        <v>是</v>
      </c>
      <c r="I356" s="2" t="s">
        <v>19</v>
      </c>
      <c r="J356" s="2"/>
    </row>
    <row r="357" spans="1:10" ht="24.95" customHeight="1">
      <c r="A357" s="2">
        <v>355</v>
      </c>
      <c r="B357" s="4" t="str">
        <f>"唐盈"</f>
        <v>唐盈</v>
      </c>
      <c r="C357" s="4" t="str">
        <f t="shared" si="44"/>
        <v xml:space="preserve">女        </v>
      </c>
      <c r="D357" s="4" t="str">
        <f t="shared" si="51"/>
        <v>汉族</v>
      </c>
      <c r="E357" s="5" t="s">
        <v>126</v>
      </c>
      <c r="F357" s="4" t="str">
        <f>"专科无学位"</f>
        <v>专科无学位</v>
      </c>
      <c r="G357" s="4" t="str">
        <f>"2016.06.01"</f>
        <v>2016.06.01</v>
      </c>
      <c r="H357" s="2" t="str">
        <f>"是"</f>
        <v>是</v>
      </c>
      <c r="I357" s="2" t="s">
        <v>19</v>
      </c>
      <c r="J357" s="2"/>
    </row>
    <row r="358" spans="1:10" ht="24.95" customHeight="1">
      <c r="A358" s="2">
        <v>356</v>
      </c>
      <c r="B358" s="4" t="str">
        <f>"林才蕙"</f>
        <v>林才蕙</v>
      </c>
      <c r="C358" s="4" t="str">
        <f t="shared" si="44"/>
        <v xml:space="preserve">女        </v>
      </c>
      <c r="D358" s="4" t="str">
        <f t="shared" si="51"/>
        <v>汉族</v>
      </c>
      <c r="E358" s="5" t="s">
        <v>126</v>
      </c>
      <c r="F358" s="4" t="str">
        <f>"专科无学位"</f>
        <v>专科无学位</v>
      </c>
      <c r="G358" s="4" t="str">
        <f>"2013.07.01"</f>
        <v>2013.07.01</v>
      </c>
      <c r="H358" s="2" t="str">
        <f>"是"</f>
        <v>是</v>
      </c>
      <c r="I358" s="2" t="s">
        <v>19</v>
      </c>
      <c r="J358" s="2"/>
    </row>
    <row r="359" spans="1:10" ht="24.95" customHeight="1">
      <c r="A359" s="2">
        <v>357</v>
      </c>
      <c r="B359" s="4" t="str">
        <f>"钟雪梅"</f>
        <v>钟雪梅</v>
      </c>
      <c r="C359" s="4" t="str">
        <f t="shared" si="44"/>
        <v xml:space="preserve">女        </v>
      </c>
      <c r="D359" s="4" t="str">
        <f t="shared" si="51"/>
        <v>汉族</v>
      </c>
      <c r="E359" s="5" t="s">
        <v>125</v>
      </c>
      <c r="F359" s="4" t="str">
        <f>"本科学士"</f>
        <v>本科学士</v>
      </c>
      <c r="G359" s="4" t="str">
        <f>"2013.06.01"</f>
        <v>2013.06.01</v>
      </c>
      <c r="H359" s="2" t="str">
        <f>"不是"</f>
        <v>不是</v>
      </c>
      <c r="I359" s="2" t="s">
        <v>19</v>
      </c>
      <c r="J359" s="2"/>
    </row>
    <row r="360" spans="1:10" ht="24.95" customHeight="1">
      <c r="A360" s="2">
        <v>358</v>
      </c>
      <c r="B360" s="4" t="str">
        <f>"梁媛"</f>
        <v>梁媛</v>
      </c>
      <c r="C360" s="4" t="str">
        <f t="shared" si="44"/>
        <v xml:space="preserve">女        </v>
      </c>
      <c r="D360" s="4" t="str">
        <f t="shared" si="51"/>
        <v>汉族</v>
      </c>
      <c r="E360" s="5" t="s">
        <v>125</v>
      </c>
      <c r="F360" s="4" t="str">
        <f>"本科学士"</f>
        <v>本科学士</v>
      </c>
      <c r="G360" s="4" t="str">
        <f>"2015.06.01"</f>
        <v>2015.06.01</v>
      </c>
      <c r="H360" s="2" t="str">
        <f>"是"</f>
        <v>是</v>
      </c>
      <c r="I360" s="2" t="s">
        <v>19</v>
      </c>
      <c r="J360" s="2"/>
    </row>
    <row r="361" spans="1:10" ht="24.95" customHeight="1">
      <c r="A361" s="2">
        <v>359</v>
      </c>
      <c r="B361" s="4" t="str">
        <f>"何欣"</f>
        <v>何欣</v>
      </c>
      <c r="C361" s="4" t="str">
        <f t="shared" si="44"/>
        <v xml:space="preserve">女        </v>
      </c>
      <c r="D361" s="4" t="str">
        <f t="shared" si="51"/>
        <v>汉族</v>
      </c>
      <c r="E361" s="5" t="s">
        <v>125</v>
      </c>
      <c r="F361" s="4" t="str">
        <f>"本科学士"</f>
        <v>本科学士</v>
      </c>
      <c r="G361" s="4" t="str">
        <f>"2017.06.01"</f>
        <v>2017.06.01</v>
      </c>
      <c r="H361" s="2" t="str">
        <f>"是"</f>
        <v>是</v>
      </c>
      <c r="I361" s="2" t="s">
        <v>19</v>
      </c>
      <c r="J361" s="2"/>
    </row>
    <row r="362" spans="1:10" ht="24.95" customHeight="1">
      <c r="A362" s="2">
        <v>360</v>
      </c>
      <c r="B362" s="4" t="str">
        <f>"陈琼玲"</f>
        <v>陈琼玲</v>
      </c>
      <c r="C362" s="4" t="str">
        <f t="shared" si="44"/>
        <v xml:space="preserve">女        </v>
      </c>
      <c r="D362" s="4" t="str">
        <f t="shared" si="51"/>
        <v>汉族</v>
      </c>
      <c r="E362" s="5" t="s">
        <v>125</v>
      </c>
      <c r="F362" s="4" t="str">
        <f>"本科学士"</f>
        <v>本科学士</v>
      </c>
      <c r="G362" s="4" t="str">
        <f>"2012.07.01"</f>
        <v>2012.07.01</v>
      </c>
      <c r="H362" s="2" t="str">
        <f>"是"</f>
        <v>是</v>
      </c>
      <c r="I362" s="2" t="s">
        <v>19</v>
      </c>
      <c r="J362" s="2"/>
    </row>
    <row r="363" spans="1:10" ht="24.95" customHeight="1">
      <c r="A363" s="2">
        <v>361</v>
      </c>
      <c r="B363" s="4" t="str">
        <f>"蒙思余"</f>
        <v>蒙思余</v>
      </c>
      <c r="C363" s="4" t="str">
        <f t="shared" si="44"/>
        <v xml:space="preserve">女        </v>
      </c>
      <c r="D363" s="4" t="str">
        <f t="shared" si="51"/>
        <v>汉族</v>
      </c>
      <c r="E363" s="5" t="s">
        <v>124</v>
      </c>
      <c r="F363" s="4" t="str">
        <f>"本科学士"</f>
        <v>本科学士</v>
      </c>
      <c r="G363" s="4" t="str">
        <f>"2015.06.01"</f>
        <v>2015.06.01</v>
      </c>
      <c r="H363" s="2" t="str">
        <f>"是"</f>
        <v>是</v>
      </c>
      <c r="I363" s="2" t="s">
        <v>19</v>
      </c>
      <c r="J363" s="2"/>
    </row>
    <row r="364" spans="1:10" ht="24.95" customHeight="1">
      <c r="A364" s="2">
        <v>362</v>
      </c>
      <c r="B364" s="4" t="str">
        <f>"卢媛媛"</f>
        <v>卢媛媛</v>
      </c>
      <c r="C364" s="4" t="str">
        <f t="shared" si="44"/>
        <v xml:space="preserve">女        </v>
      </c>
      <c r="D364" s="4" t="str">
        <f t="shared" si="51"/>
        <v>汉族</v>
      </c>
      <c r="E364" s="5" t="s">
        <v>126</v>
      </c>
      <c r="F364" s="4" t="str">
        <f>"专科无学位"</f>
        <v>专科无学位</v>
      </c>
      <c r="G364" s="4" t="str">
        <f>"2014.06.01"</f>
        <v>2014.06.01</v>
      </c>
      <c r="H364" s="2" t="str">
        <f>"是"</f>
        <v>是</v>
      </c>
      <c r="I364" s="2" t="s">
        <v>19</v>
      </c>
      <c r="J364" s="2"/>
    </row>
    <row r="365" spans="1:10" ht="24.95" customHeight="1">
      <c r="A365" s="2">
        <v>363</v>
      </c>
      <c r="B365" s="4" t="str">
        <f>"梁华"</f>
        <v>梁华</v>
      </c>
      <c r="C365" s="4" t="str">
        <f t="shared" si="44"/>
        <v xml:space="preserve">女        </v>
      </c>
      <c r="D365" s="4" t="str">
        <f t="shared" si="51"/>
        <v>汉族</v>
      </c>
      <c r="E365" s="5" t="s">
        <v>125</v>
      </c>
      <c r="F365" s="4" t="str">
        <f>"本科学士"</f>
        <v>本科学士</v>
      </c>
      <c r="G365" s="4" t="str">
        <f>"2017.06.01"</f>
        <v>2017.06.01</v>
      </c>
      <c r="H365" s="2" t="str">
        <f>"不是"</f>
        <v>不是</v>
      </c>
      <c r="I365" s="2" t="s">
        <v>19</v>
      </c>
      <c r="J365" s="2"/>
    </row>
    <row r="366" spans="1:10" ht="24.95" customHeight="1">
      <c r="A366" s="2">
        <v>364</v>
      </c>
      <c r="B366" s="4" t="str">
        <f>"陈雪柳"</f>
        <v>陈雪柳</v>
      </c>
      <c r="C366" s="4" t="str">
        <f t="shared" si="44"/>
        <v xml:space="preserve">女        </v>
      </c>
      <c r="D366" s="4" t="str">
        <f t="shared" si="51"/>
        <v>汉族</v>
      </c>
      <c r="E366" s="5" t="s">
        <v>125</v>
      </c>
      <c r="F366" s="4" t="str">
        <f>"本科学士"</f>
        <v>本科学士</v>
      </c>
      <c r="G366" s="4" t="str">
        <f>"2015.06.01"</f>
        <v>2015.06.01</v>
      </c>
      <c r="H366" s="2" t="str">
        <f>"是"</f>
        <v>是</v>
      </c>
      <c r="I366" s="2" t="s">
        <v>19</v>
      </c>
      <c r="J366" s="2"/>
    </row>
    <row r="367" spans="1:10" ht="24.95" customHeight="1">
      <c r="A367" s="2">
        <v>365</v>
      </c>
      <c r="B367" s="4" t="str">
        <f>"黄宝葵"</f>
        <v>黄宝葵</v>
      </c>
      <c r="C367" s="4" t="str">
        <f t="shared" ref="C367:C387" si="52">"女        "</f>
        <v xml:space="preserve">女        </v>
      </c>
      <c r="D367" s="4" t="str">
        <f t="shared" si="51"/>
        <v>汉族</v>
      </c>
      <c r="E367" s="5" t="s">
        <v>125</v>
      </c>
      <c r="F367" s="4" t="str">
        <f>"本科学士"</f>
        <v>本科学士</v>
      </c>
      <c r="G367" s="4" t="str">
        <f>"2011.06.01"</f>
        <v>2011.06.01</v>
      </c>
      <c r="H367" s="2" t="str">
        <f>"不是"</f>
        <v>不是</v>
      </c>
      <c r="I367" s="2" t="s">
        <v>19</v>
      </c>
      <c r="J367" s="2"/>
    </row>
    <row r="368" spans="1:10" ht="24.95" customHeight="1">
      <c r="A368" s="2">
        <v>366</v>
      </c>
      <c r="B368" s="4" t="str">
        <f>"莫婷婷"</f>
        <v>莫婷婷</v>
      </c>
      <c r="C368" s="4" t="str">
        <f t="shared" si="52"/>
        <v xml:space="preserve">女        </v>
      </c>
      <c r="D368" s="4" t="str">
        <f t="shared" si="51"/>
        <v>汉族</v>
      </c>
      <c r="E368" s="5" t="s">
        <v>133</v>
      </c>
      <c r="F368" s="4" t="str">
        <f>"专科无学位"</f>
        <v>专科无学位</v>
      </c>
      <c r="G368" s="4" t="str">
        <f>"2012.06.01"</f>
        <v>2012.06.01</v>
      </c>
      <c r="H368" s="2" t="str">
        <f>"是"</f>
        <v>是</v>
      </c>
      <c r="I368" s="2" t="s">
        <v>19</v>
      </c>
      <c r="J368" s="2"/>
    </row>
    <row r="369" spans="1:10" ht="24.95" customHeight="1">
      <c r="A369" s="2">
        <v>367</v>
      </c>
      <c r="B369" s="4" t="str">
        <f>"黄文芳"</f>
        <v>黄文芳</v>
      </c>
      <c r="C369" s="4" t="str">
        <f t="shared" si="52"/>
        <v xml:space="preserve">女        </v>
      </c>
      <c r="D369" s="4" t="str">
        <f t="shared" si="51"/>
        <v>汉族</v>
      </c>
      <c r="E369" s="5" t="s">
        <v>125</v>
      </c>
      <c r="F369" s="4" t="str">
        <f>"本科学士"</f>
        <v>本科学士</v>
      </c>
      <c r="G369" s="4" t="str">
        <f>"2014.06.01"</f>
        <v>2014.06.01</v>
      </c>
      <c r="H369" s="2" t="str">
        <f>"是"</f>
        <v>是</v>
      </c>
      <c r="I369" s="2" t="s">
        <v>19</v>
      </c>
      <c r="J369" s="2"/>
    </row>
    <row r="370" spans="1:10" ht="24.95" customHeight="1">
      <c r="A370" s="2">
        <v>368</v>
      </c>
      <c r="B370" s="4" t="str">
        <f>"李媚"</f>
        <v>李媚</v>
      </c>
      <c r="C370" s="4" t="str">
        <f t="shared" si="52"/>
        <v xml:space="preserve">女        </v>
      </c>
      <c r="D370" s="4" t="str">
        <f t="shared" si="51"/>
        <v>汉族</v>
      </c>
      <c r="E370" s="5" t="s">
        <v>134</v>
      </c>
      <c r="F370" s="4" t="str">
        <f>"本科学士"</f>
        <v>本科学士</v>
      </c>
      <c r="G370" s="4" t="str">
        <f>"2014.07.01"</f>
        <v>2014.07.01</v>
      </c>
      <c r="H370" s="2" t="str">
        <f>"是"</f>
        <v>是</v>
      </c>
      <c r="I370" s="2" t="s">
        <v>19</v>
      </c>
      <c r="J370" s="2"/>
    </row>
    <row r="371" spans="1:10" ht="24.95" customHeight="1">
      <c r="A371" s="2">
        <v>369</v>
      </c>
      <c r="B371" s="4" t="str">
        <f>"丘悦"</f>
        <v>丘悦</v>
      </c>
      <c r="C371" s="4" t="str">
        <f t="shared" si="52"/>
        <v xml:space="preserve">女        </v>
      </c>
      <c r="D371" s="4" t="str">
        <f t="shared" si="51"/>
        <v>汉族</v>
      </c>
      <c r="E371" s="5" t="s">
        <v>135</v>
      </c>
      <c r="F371" s="4" t="str">
        <f>"本科学士"</f>
        <v>本科学士</v>
      </c>
      <c r="G371" s="4" t="str">
        <f>"2012.06.01"</f>
        <v>2012.06.01</v>
      </c>
      <c r="H371" s="2" t="str">
        <f>"是"</f>
        <v>是</v>
      </c>
      <c r="I371" s="2" t="s">
        <v>19</v>
      </c>
      <c r="J371" s="2"/>
    </row>
    <row r="372" spans="1:10" ht="24.95" customHeight="1">
      <c r="A372" s="2">
        <v>370</v>
      </c>
      <c r="B372" s="4" t="str">
        <f>"吴小玲"</f>
        <v>吴小玲</v>
      </c>
      <c r="C372" s="4" t="str">
        <f t="shared" si="52"/>
        <v xml:space="preserve">女        </v>
      </c>
      <c r="D372" s="4" t="str">
        <f t="shared" si="51"/>
        <v>汉族</v>
      </c>
      <c r="E372" s="5" t="s">
        <v>127</v>
      </c>
      <c r="F372" s="4" t="str">
        <f>"专科无学位"</f>
        <v>专科无学位</v>
      </c>
      <c r="G372" s="4" t="str">
        <f>"2014.07.01"</f>
        <v>2014.07.01</v>
      </c>
      <c r="H372" s="2" t="str">
        <f>"不是"</f>
        <v>不是</v>
      </c>
      <c r="I372" s="2" t="s">
        <v>19</v>
      </c>
      <c r="J372" s="2"/>
    </row>
    <row r="373" spans="1:10" ht="24.95" customHeight="1">
      <c r="A373" s="2">
        <v>371</v>
      </c>
      <c r="B373" s="4" t="str">
        <f>"林小斐"</f>
        <v>林小斐</v>
      </c>
      <c r="C373" s="4" t="str">
        <f t="shared" si="52"/>
        <v xml:space="preserve">女        </v>
      </c>
      <c r="D373" s="4" t="str">
        <f t="shared" si="51"/>
        <v>汉族</v>
      </c>
      <c r="E373" s="5" t="s">
        <v>132</v>
      </c>
      <c r="F373" s="4" t="str">
        <f>"本科学士"</f>
        <v>本科学士</v>
      </c>
      <c r="G373" s="4" t="str">
        <f>"2013.06.01"</f>
        <v>2013.06.01</v>
      </c>
      <c r="H373" s="2" t="str">
        <f>"不是"</f>
        <v>不是</v>
      </c>
      <c r="I373" s="2" t="s">
        <v>19</v>
      </c>
      <c r="J373" s="2"/>
    </row>
    <row r="374" spans="1:10" ht="24.95" customHeight="1">
      <c r="A374" s="2">
        <v>372</v>
      </c>
      <c r="B374" s="4" t="str">
        <f>"关小婷"</f>
        <v>关小婷</v>
      </c>
      <c r="C374" s="4" t="str">
        <f t="shared" si="52"/>
        <v xml:space="preserve">女        </v>
      </c>
      <c r="D374" s="4" t="str">
        <f t="shared" si="51"/>
        <v>汉族</v>
      </c>
      <c r="E374" s="5" t="s">
        <v>126</v>
      </c>
      <c r="F374" s="4" t="str">
        <f>"本科学士"</f>
        <v>本科学士</v>
      </c>
      <c r="G374" s="4" t="str">
        <f>"2010.06.01"</f>
        <v>2010.06.01</v>
      </c>
      <c r="H374" s="2" t="str">
        <f>"是"</f>
        <v>是</v>
      </c>
      <c r="I374" s="2" t="s">
        <v>19</v>
      </c>
      <c r="J374" s="2"/>
    </row>
    <row r="375" spans="1:10" ht="24.95" customHeight="1">
      <c r="A375" s="2">
        <v>373</v>
      </c>
      <c r="B375" s="4" t="str">
        <f>"李曼菲"</f>
        <v>李曼菲</v>
      </c>
      <c r="C375" s="4" t="str">
        <f t="shared" si="52"/>
        <v xml:space="preserve">女        </v>
      </c>
      <c r="D375" s="4" t="str">
        <f t="shared" si="51"/>
        <v>汉族</v>
      </c>
      <c r="E375" s="5" t="s">
        <v>129</v>
      </c>
      <c r="F375" s="4" t="str">
        <f>"本科学士"</f>
        <v>本科学士</v>
      </c>
      <c r="G375" s="4" t="str">
        <f>"2014.06.01"</f>
        <v>2014.06.01</v>
      </c>
      <c r="H375" s="2" t="str">
        <f>"是"</f>
        <v>是</v>
      </c>
      <c r="I375" s="2" t="s">
        <v>19</v>
      </c>
      <c r="J375" s="2"/>
    </row>
    <row r="376" spans="1:10" ht="24.95" customHeight="1">
      <c r="A376" s="2">
        <v>374</v>
      </c>
      <c r="B376" s="4" t="str">
        <f>"陈佳荟"</f>
        <v>陈佳荟</v>
      </c>
      <c r="C376" s="4" t="str">
        <f t="shared" si="52"/>
        <v xml:space="preserve">女        </v>
      </c>
      <c r="D376" s="4" t="str">
        <f t="shared" si="51"/>
        <v>汉族</v>
      </c>
      <c r="E376" s="5" t="s">
        <v>126</v>
      </c>
      <c r="F376" s="4" t="str">
        <f>"专科无学位"</f>
        <v>专科无学位</v>
      </c>
      <c r="G376" s="4" t="str">
        <f>"2014.06.01"</f>
        <v>2014.06.01</v>
      </c>
      <c r="H376" s="2" t="str">
        <f>"是"</f>
        <v>是</v>
      </c>
      <c r="I376" s="2" t="s">
        <v>19</v>
      </c>
      <c r="J376" s="2"/>
    </row>
    <row r="377" spans="1:10" ht="24.95" customHeight="1">
      <c r="A377" s="2">
        <v>375</v>
      </c>
      <c r="B377" s="4" t="str">
        <f>"李瑜玲"</f>
        <v>李瑜玲</v>
      </c>
      <c r="C377" s="4" t="str">
        <f t="shared" si="52"/>
        <v xml:space="preserve">女        </v>
      </c>
      <c r="D377" s="4" t="str">
        <f t="shared" si="51"/>
        <v>汉族</v>
      </c>
      <c r="E377" s="5" t="s">
        <v>125</v>
      </c>
      <c r="F377" s="4" t="str">
        <f>"本科学士"</f>
        <v>本科学士</v>
      </c>
      <c r="G377" s="4" t="str">
        <f>"2014.07.01"</f>
        <v>2014.07.01</v>
      </c>
      <c r="H377" s="2" t="str">
        <f>"不是"</f>
        <v>不是</v>
      </c>
      <c r="I377" s="2" t="s">
        <v>19</v>
      </c>
      <c r="J377" s="2"/>
    </row>
    <row r="378" spans="1:10" ht="24.95" customHeight="1">
      <c r="A378" s="2">
        <v>376</v>
      </c>
      <c r="B378" s="4" t="str">
        <f>"陈晓庆"</f>
        <v>陈晓庆</v>
      </c>
      <c r="C378" s="4" t="str">
        <f t="shared" si="52"/>
        <v xml:space="preserve">女        </v>
      </c>
      <c r="D378" s="4" t="str">
        <f t="shared" si="51"/>
        <v>汉族</v>
      </c>
      <c r="E378" s="5" t="s">
        <v>125</v>
      </c>
      <c r="F378" s="4" t="str">
        <f>"本科学士"</f>
        <v>本科学士</v>
      </c>
      <c r="G378" s="4" t="str">
        <f>"2015.06.01"</f>
        <v>2015.06.01</v>
      </c>
      <c r="H378" s="2" t="str">
        <f>"是"</f>
        <v>是</v>
      </c>
      <c r="I378" s="2" t="s">
        <v>19</v>
      </c>
      <c r="J378" s="2"/>
    </row>
    <row r="379" spans="1:10" ht="24.95" customHeight="1">
      <c r="A379" s="2">
        <v>377</v>
      </c>
      <c r="B379" s="4" t="str">
        <f>"卢俞雪"</f>
        <v>卢俞雪</v>
      </c>
      <c r="C379" s="4" t="str">
        <f t="shared" si="52"/>
        <v xml:space="preserve">女        </v>
      </c>
      <c r="D379" s="4" t="str">
        <f t="shared" si="51"/>
        <v>汉族</v>
      </c>
      <c r="E379" s="5" t="s">
        <v>124</v>
      </c>
      <c r="F379" s="4" t="str">
        <f>"本科学士"</f>
        <v>本科学士</v>
      </c>
      <c r="G379" s="4" t="str">
        <f>"2012.06.01"</f>
        <v>2012.06.01</v>
      </c>
      <c r="H379" s="2" t="str">
        <f>"是"</f>
        <v>是</v>
      </c>
      <c r="I379" s="2" t="s">
        <v>19</v>
      </c>
      <c r="J379" s="2"/>
    </row>
    <row r="380" spans="1:10" ht="24.95" customHeight="1">
      <c r="A380" s="2">
        <v>378</v>
      </c>
      <c r="B380" s="4" t="str">
        <f>"罗舒霞"</f>
        <v>罗舒霞</v>
      </c>
      <c r="C380" s="4" t="str">
        <f t="shared" si="52"/>
        <v xml:space="preserve">女        </v>
      </c>
      <c r="D380" s="4" t="str">
        <f t="shared" si="51"/>
        <v>汉族</v>
      </c>
      <c r="E380" s="5" t="s">
        <v>125</v>
      </c>
      <c r="F380" s="4" t="str">
        <f>"本科学士"</f>
        <v>本科学士</v>
      </c>
      <c r="G380" s="4" t="str">
        <f>"2017.06.01"</f>
        <v>2017.06.01</v>
      </c>
      <c r="H380" s="2" t="str">
        <f>"是"</f>
        <v>是</v>
      </c>
      <c r="I380" s="2" t="s">
        <v>19</v>
      </c>
      <c r="J380" s="2"/>
    </row>
    <row r="381" spans="1:10" ht="24.95" customHeight="1">
      <c r="A381" s="2">
        <v>379</v>
      </c>
      <c r="B381" s="4" t="str">
        <f>"张捷"</f>
        <v>张捷</v>
      </c>
      <c r="C381" s="4" t="str">
        <f t="shared" si="52"/>
        <v xml:space="preserve">女        </v>
      </c>
      <c r="D381" s="4" t="str">
        <f t="shared" si="51"/>
        <v>汉族</v>
      </c>
      <c r="E381" s="5" t="s">
        <v>125</v>
      </c>
      <c r="F381" s="4" t="str">
        <f>"本科学士"</f>
        <v>本科学士</v>
      </c>
      <c r="G381" s="4" t="str">
        <f>"2012.07.01"</f>
        <v>2012.07.01</v>
      </c>
      <c r="H381" s="2" t="str">
        <f>"不是"</f>
        <v>不是</v>
      </c>
      <c r="I381" s="2" t="s">
        <v>19</v>
      </c>
      <c r="J381" s="2"/>
    </row>
    <row r="382" spans="1:10" ht="24.95" customHeight="1">
      <c r="A382" s="2">
        <v>380</v>
      </c>
      <c r="B382" s="4" t="str">
        <f>"谢美"</f>
        <v>谢美</v>
      </c>
      <c r="C382" s="4" t="str">
        <f t="shared" si="52"/>
        <v xml:space="preserve">女        </v>
      </c>
      <c r="D382" s="4" t="str">
        <f t="shared" si="51"/>
        <v>汉族</v>
      </c>
      <c r="E382" s="5" t="s">
        <v>132</v>
      </c>
      <c r="F382" s="4" t="str">
        <f>"专科无学位"</f>
        <v>专科无学位</v>
      </c>
      <c r="G382" s="4" t="str">
        <f>"2011.06.01"</f>
        <v>2011.06.01</v>
      </c>
      <c r="H382" s="2" t="str">
        <f>"是"</f>
        <v>是</v>
      </c>
      <c r="I382" s="2" t="s">
        <v>19</v>
      </c>
      <c r="J382" s="2"/>
    </row>
    <row r="383" spans="1:10" ht="24.95" customHeight="1">
      <c r="A383" s="2">
        <v>381</v>
      </c>
      <c r="B383" s="4" t="str">
        <f>"梁春连"</f>
        <v>梁春连</v>
      </c>
      <c r="C383" s="4" t="str">
        <f t="shared" si="52"/>
        <v xml:space="preserve">女        </v>
      </c>
      <c r="D383" s="4" t="str">
        <f t="shared" si="51"/>
        <v>汉族</v>
      </c>
      <c r="E383" s="5" t="s">
        <v>126</v>
      </c>
      <c r="F383" s="4" t="str">
        <f>"专科无学位"</f>
        <v>专科无学位</v>
      </c>
      <c r="G383" s="4" t="str">
        <f>"2011.07.01"</f>
        <v>2011.07.01</v>
      </c>
      <c r="H383" s="2" t="str">
        <f>"是"</f>
        <v>是</v>
      </c>
      <c r="I383" s="2" t="s">
        <v>19</v>
      </c>
      <c r="J383" s="2"/>
    </row>
    <row r="384" spans="1:10" ht="24.95" customHeight="1">
      <c r="A384" s="2">
        <v>382</v>
      </c>
      <c r="B384" s="4" t="str">
        <f>"覃常盼"</f>
        <v>覃常盼</v>
      </c>
      <c r="C384" s="4" t="str">
        <f t="shared" si="52"/>
        <v xml:space="preserve">女        </v>
      </c>
      <c r="D384" s="4" t="str">
        <f t="shared" si="51"/>
        <v>汉族</v>
      </c>
      <c r="E384" s="5" t="s">
        <v>125</v>
      </c>
      <c r="F384" s="4" t="str">
        <f>"专科无学位"</f>
        <v>专科无学位</v>
      </c>
      <c r="G384" s="4" t="str">
        <f>"2013.06.01"</f>
        <v>2013.06.01</v>
      </c>
      <c r="H384" s="2" t="str">
        <f>"是"</f>
        <v>是</v>
      </c>
      <c r="I384" s="2" t="s">
        <v>19</v>
      </c>
      <c r="J384" s="2"/>
    </row>
    <row r="385" spans="1:10" ht="24.95" customHeight="1">
      <c r="A385" s="2">
        <v>383</v>
      </c>
      <c r="B385" s="4" t="str">
        <f>"李丽萍"</f>
        <v>李丽萍</v>
      </c>
      <c r="C385" s="4" t="str">
        <f t="shared" si="52"/>
        <v xml:space="preserve">女        </v>
      </c>
      <c r="D385" s="4" t="str">
        <f t="shared" si="51"/>
        <v>汉族</v>
      </c>
      <c r="E385" s="5" t="s">
        <v>136</v>
      </c>
      <c r="F385" s="4" t="str">
        <f>"本科学士"</f>
        <v>本科学士</v>
      </c>
      <c r="G385" s="4" t="str">
        <f>"2017.06.01"</f>
        <v>2017.06.01</v>
      </c>
      <c r="H385" s="2" t="str">
        <f t="shared" ref="H385:H402" si="53">"是"</f>
        <v>是</v>
      </c>
      <c r="I385" s="2" t="s">
        <v>20</v>
      </c>
      <c r="J385" s="4"/>
    </row>
    <row r="386" spans="1:10" ht="24.95" customHeight="1">
      <c r="A386" s="2">
        <v>384</v>
      </c>
      <c r="B386" s="4" t="str">
        <f>"罗园园"</f>
        <v>罗园园</v>
      </c>
      <c r="C386" s="4" t="str">
        <f t="shared" si="52"/>
        <v xml:space="preserve">女        </v>
      </c>
      <c r="D386" s="4" t="str">
        <f t="shared" si="51"/>
        <v>汉族</v>
      </c>
      <c r="E386" s="5" t="s">
        <v>136</v>
      </c>
      <c r="F386" s="4" t="str">
        <f>"本科学士"</f>
        <v>本科学士</v>
      </c>
      <c r="G386" s="4" t="str">
        <f>"2017.06.01"</f>
        <v>2017.06.01</v>
      </c>
      <c r="H386" s="2" t="str">
        <f t="shared" si="53"/>
        <v>是</v>
      </c>
      <c r="I386" s="2" t="s">
        <v>20</v>
      </c>
      <c r="J386" s="4"/>
    </row>
    <row r="387" spans="1:10" ht="24.95" customHeight="1">
      <c r="A387" s="2">
        <v>385</v>
      </c>
      <c r="B387" s="4" t="str">
        <f>"蒙艳梅"</f>
        <v>蒙艳梅</v>
      </c>
      <c r="C387" s="4" t="str">
        <f t="shared" si="52"/>
        <v xml:space="preserve">女        </v>
      </c>
      <c r="D387" s="4" t="str">
        <f>"壮族"</f>
        <v>壮族</v>
      </c>
      <c r="E387" s="5" t="s">
        <v>136</v>
      </c>
      <c r="F387" s="4" t="str">
        <f>"专科无学位"</f>
        <v>专科无学位</v>
      </c>
      <c r="G387" s="4" t="str">
        <f>"2012.06.01"</f>
        <v>2012.06.01</v>
      </c>
      <c r="H387" s="2" t="str">
        <f t="shared" si="53"/>
        <v>是</v>
      </c>
      <c r="I387" s="2" t="s">
        <v>20</v>
      </c>
      <c r="J387" s="4"/>
    </row>
    <row r="388" spans="1:10" ht="24.95" customHeight="1">
      <c r="A388" s="2">
        <v>386</v>
      </c>
      <c r="B388" s="4" t="str">
        <f>"钟诗荣"</f>
        <v>钟诗荣</v>
      </c>
      <c r="C388" s="4" t="str">
        <f t="shared" ref="C388:C391" si="54">"男        "</f>
        <v xml:space="preserve">男        </v>
      </c>
      <c r="D388" s="4" t="str">
        <f t="shared" ref="D388:D417" si="55">"汉族"</f>
        <v>汉族</v>
      </c>
      <c r="E388" s="5" t="s">
        <v>136</v>
      </c>
      <c r="F388" s="4" t="str">
        <f>"专科无学位"</f>
        <v>专科无学位</v>
      </c>
      <c r="G388" s="4" t="str">
        <f>"2009.07.01"</f>
        <v>2009.07.01</v>
      </c>
      <c r="H388" s="2" t="str">
        <f t="shared" si="53"/>
        <v>是</v>
      </c>
      <c r="I388" s="2" t="s">
        <v>20</v>
      </c>
      <c r="J388" s="4"/>
    </row>
    <row r="389" spans="1:10" ht="24.95" customHeight="1">
      <c r="A389" s="2">
        <v>387</v>
      </c>
      <c r="B389" s="4" t="str">
        <f>"牟志光"</f>
        <v>牟志光</v>
      </c>
      <c r="C389" s="4" t="str">
        <f t="shared" si="54"/>
        <v xml:space="preserve">男        </v>
      </c>
      <c r="D389" s="4" t="str">
        <f t="shared" si="55"/>
        <v>汉族</v>
      </c>
      <c r="E389" s="5" t="s">
        <v>136</v>
      </c>
      <c r="F389" s="4" t="str">
        <f>"本科学士"</f>
        <v>本科学士</v>
      </c>
      <c r="G389" s="4" t="str">
        <f>"2012.06.01"</f>
        <v>2012.06.01</v>
      </c>
      <c r="H389" s="2" t="str">
        <f t="shared" si="53"/>
        <v>是</v>
      </c>
      <c r="I389" s="2" t="s">
        <v>20</v>
      </c>
      <c r="J389" s="4"/>
    </row>
    <row r="390" spans="1:10" ht="24.95" customHeight="1">
      <c r="A390" s="2">
        <v>388</v>
      </c>
      <c r="B390" s="4" t="str">
        <f>"覃宇佳"</f>
        <v>覃宇佳</v>
      </c>
      <c r="C390" s="4" t="str">
        <f t="shared" si="54"/>
        <v xml:space="preserve">男        </v>
      </c>
      <c r="D390" s="4" t="str">
        <f t="shared" si="55"/>
        <v>汉族</v>
      </c>
      <c r="E390" s="5" t="s">
        <v>136</v>
      </c>
      <c r="F390" s="4" t="str">
        <f>"本科学士"</f>
        <v>本科学士</v>
      </c>
      <c r="G390" s="4" t="str">
        <f>"2017.06.01"</f>
        <v>2017.06.01</v>
      </c>
      <c r="H390" s="2" t="str">
        <f t="shared" si="53"/>
        <v>是</v>
      </c>
      <c r="I390" s="2" t="s">
        <v>20</v>
      </c>
      <c r="J390" s="4"/>
    </row>
    <row r="391" spans="1:10" ht="24.95" customHeight="1">
      <c r="A391" s="2">
        <v>389</v>
      </c>
      <c r="B391" s="4" t="str">
        <f>"杨辅贵"</f>
        <v>杨辅贵</v>
      </c>
      <c r="C391" s="4" t="str">
        <f t="shared" si="54"/>
        <v xml:space="preserve">男        </v>
      </c>
      <c r="D391" s="4" t="str">
        <f t="shared" si="55"/>
        <v>汉族</v>
      </c>
      <c r="E391" s="5" t="s">
        <v>136</v>
      </c>
      <c r="F391" s="4" t="str">
        <f>"本科学士"</f>
        <v>本科学士</v>
      </c>
      <c r="G391" s="4" t="str">
        <f>"2013.06.01"</f>
        <v>2013.06.01</v>
      </c>
      <c r="H391" s="2" t="str">
        <f t="shared" si="53"/>
        <v>是</v>
      </c>
      <c r="I391" s="2" t="s">
        <v>20</v>
      </c>
      <c r="J391" s="4"/>
    </row>
    <row r="392" spans="1:10" ht="24.95" customHeight="1">
      <c r="A392" s="2">
        <v>390</v>
      </c>
      <c r="B392" s="4" t="str">
        <f>"乔玲"</f>
        <v>乔玲</v>
      </c>
      <c r="C392" s="4" t="str">
        <f>"女        "</f>
        <v xml:space="preserve">女        </v>
      </c>
      <c r="D392" s="4" t="str">
        <f t="shared" si="55"/>
        <v>汉族</v>
      </c>
      <c r="E392" s="5" t="s">
        <v>136</v>
      </c>
      <c r="F392" s="4" t="str">
        <f>"专科无学位"</f>
        <v>专科无学位</v>
      </c>
      <c r="G392" s="4" t="str">
        <f>"2011.06.01"</f>
        <v>2011.06.01</v>
      </c>
      <c r="H392" s="2" t="str">
        <f t="shared" si="53"/>
        <v>是</v>
      </c>
      <c r="I392" s="2" t="s">
        <v>20</v>
      </c>
      <c r="J392" s="4"/>
    </row>
    <row r="393" spans="1:10" ht="24.95" customHeight="1">
      <c r="A393" s="2">
        <v>391</v>
      </c>
      <c r="B393" s="4" t="str">
        <f>"张选奇"</f>
        <v>张选奇</v>
      </c>
      <c r="C393" s="4" t="str">
        <f>"男        "</f>
        <v xml:space="preserve">男        </v>
      </c>
      <c r="D393" s="4" t="str">
        <f t="shared" si="55"/>
        <v>汉族</v>
      </c>
      <c r="E393" s="5" t="s">
        <v>137</v>
      </c>
      <c r="F393" s="4" t="str">
        <f t="shared" ref="F393:F400" si="56">"本科学士"</f>
        <v>本科学士</v>
      </c>
      <c r="G393" s="4" t="str">
        <f>"2017.06.01"</f>
        <v>2017.06.01</v>
      </c>
      <c r="H393" s="2" t="str">
        <f t="shared" si="53"/>
        <v>是</v>
      </c>
      <c r="I393" s="2" t="s">
        <v>20</v>
      </c>
      <c r="J393" s="4"/>
    </row>
    <row r="394" spans="1:10" ht="24.95" customHeight="1">
      <c r="A394" s="2">
        <v>392</v>
      </c>
      <c r="B394" s="4" t="str">
        <f>"刘丹"</f>
        <v>刘丹</v>
      </c>
      <c r="C394" s="4" t="str">
        <f>"女        "</f>
        <v xml:space="preserve">女        </v>
      </c>
      <c r="D394" s="4" t="str">
        <f t="shared" si="55"/>
        <v>汉族</v>
      </c>
      <c r="E394" s="5" t="s">
        <v>136</v>
      </c>
      <c r="F394" s="4" t="str">
        <f t="shared" si="56"/>
        <v>本科学士</v>
      </c>
      <c r="G394" s="4" t="str">
        <f>"2017.06.01"</f>
        <v>2017.06.01</v>
      </c>
      <c r="H394" s="2" t="str">
        <f t="shared" si="53"/>
        <v>是</v>
      </c>
      <c r="I394" s="2" t="s">
        <v>20</v>
      </c>
      <c r="J394" s="4"/>
    </row>
    <row r="395" spans="1:10" ht="24.95" customHeight="1">
      <c r="A395" s="2">
        <v>393</v>
      </c>
      <c r="B395" s="4" t="str">
        <f>"钟环龙"</f>
        <v>钟环龙</v>
      </c>
      <c r="C395" s="4" t="str">
        <f>"男        "</f>
        <v xml:space="preserve">男        </v>
      </c>
      <c r="D395" s="4" t="str">
        <f t="shared" si="55"/>
        <v>汉族</v>
      </c>
      <c r="E395" s="5" t="s">
        <v>136</v>
      </c>
      <c r="F395" s="4" t="str">
        <f t="shared" si="56"/>
        <v>本科学士</v>
      </c>
      <c r="G395" s="4" t="str">
        <f>"2014.06.01"</f>
        <v>2014.06.01</v>
      </c>
      <c r="H395" s="2" t="str">
        <f t="shared" si="53"/>
        <v>是</v>
      </c>
      <c r="I395" s="2" t="s">
        <v>20</v>
      </c>
      <c r="J395" s="4"/>
    </row>
    <row r="396" spans="1:10" ht="24.95" customHeight="1">
      <c r="A396" s="2">
        <v>394</v>
      </c>
      <c r="B396" s="4" t="str">
        <f>"霍浩勇"</f>
        <v>霍浩勇</v>
      </c>
      <c r="C396" s="4" t="str">
        <f>"男        "</f>
        <v xml:space="preserve">男        </v>
      </c>
      <c r="D396" s="4" t="str">
        <f t="shared" si="55"/>
        <v>汉族</v>
      </c>
      <c r="E396" s="5" t="s">
        <v>136</v>
      </c>
      <c r="F396" s="4" t="str">
        <f t="shared" si="56"/>
        <v>本科学士</v>
      </c>
      <c r="G396" s="4" t="str">
        <f>"2017.06.01"</f>
        <v>2017.06.01</v>
      </c>
      <c r="H396" s="2" t="str">
        <f t="shared" si="53"/>
        <v>是</v>
      </c>
      <c r="I396" s="2" t="s">
        <v>20</v>
      </c>
      <c r="J396" s="4"/>
    </row>
    <row r="397" spans="1:10" ht="24.95" customHeight="1">
      <c r="A397" s="2">
        <v>395</v>
      </c>
      <c r="B397" s="4" t="str">
        <f>"庞喻方"</f>
        <v>庞喻方</v>
      </c>
      <c r="C397" s="4" t="str">
        <f>"女        "</f>
        <v xml:space="preserve">女        </v>
      </c>
      <c r="D397" s="4" t="str">
        <f t="shared" si="55"/>
        <v>汉族</v>
      </c>
      <c r="E397" s="5" t="s">
        <v>136</v>
      </c>
      <c r="F397" s="4" t="str">
        <f t="shared" si="56"/>
        <v>本科学士</v>
      </c>
      <c r="G397" s="4" t="str">
        <f>"2017.06.01"</f>
        <v>2017.06.01</v>
      </c>
      <c r="H397" s="2" t="str">
        <f t="shared" si="53"/>
        <v>是</v>
      </c>
      <c r="I397" s="2" t="s">
        <v>20</v>
      </c>
      <c r="J397" s="4"/>
    </row>
    <row r="398" spans="1:10" ht="24.95" customHeight="1">
      <c r="A398" s="2">
        <v>396</v>
      </c>
      <c r="B398" s="4" t="str">
        <f>"王蔚"</f>
        <v>王蔚</v>
      </c>
      <c r="C398" s="4" t="str">
        <f>"男        "</f>
        <v xml:space="preserve">男        </v>
      </c>
      <c r="D398" s="4" t="str">
        <f t="shared" si="55"/>
        <v>汉族</v>
      </c>
      <c r="E398" s="5" t="s">
        <v>136</v>
      </c>
      <c r="F398" s="4" t="str">
        <f t="shared" si="56"/>
        <v>本科学士</v>
      </c>
      <c r="G398" s="4" t="str">
        <f>"2017.07.01"</f>
        <v>2017.07.01</v>
      </c>
      <c r="H398" s="2" t="str">
        <f t="shared" si="53"/>
        <v>是</v>
      </c>
      <c r="I398" s="2" t="s">
        <v>20</v>
      </c>
      <c r="J398" s="4"/>
    </row>
    <row r="399" spans="1:10" ht="24.95" customHeight="1">
      <c r="A399" s="2">
        <v>397</v>
      </c>
      <c r="B399" s="4" t="str">
        <f>"牟松"</f>
        <v>牟松</v>
      </c>
      <c r="C399" s="4" t="str">
        <f>"男        "</f>
        <v xml:space="preserve">男        </v>
      </c>
      <c r="D399" s="4" t="str">
        <f t="shared" si="55"/>
        <v>汉族</v>
      </c>
      <c r="E399" s="5" t="s">
        <v>136</v>
      </c>
      <c r="F399" s="4" t="str">
        <f t="shared" si="56"/>
        <v>本科学士</v>
      </c>
      <c r="G399" s="4" t="str">
        <f>"2014.06.01"</f>
        <v>2014.06.01</v>
      </c>
      <c r="H399" s="2" t="str">
        <f t="shared" si="53"/>
        <v>是</v>
      </c>
      <c r="I399" s="2" t="s">
        <v>20</v>
      </c>
      <c r="J399" s="4"/>
    </row>
    <row r="400" spans="1:10" ht="24.95" customHeight="1">
      <c r="A400" s="2">
        <v>398</v>
      </c>
      <c r="B400" s="4" t="str">
        <f>"李海天"</f>
        <v>李海天</v>
      </c>
      <c r="C400" s="4" t="str">
        <f>"男        "</f>
        <v xml:space="preserve">男        </v>
      </c>
      <c r="D400" s="4" t="str">
        <f t="shared" si="55"/>
        <v>汉族</v>
      </c>
      <c r="E400" s="5" t="s">
        <v>136</v>
      </c>
      <c r="F400" s="4" t="str">
        <f t="shared" si="56"/>
        <v>本科学士</v>
      </c>
      <c r="G400" s="4" t="str">
        <f>"2013.07.01"</f>
        <v>2013.07.01</v>
      </c>
      <c r="H400" s="2" t="str">
        <f t="shared" si="53"/>
        <v>是</v>
      </c>
      <c r="I400" s="2" t="s">
        <v>20</v>
      </c>
      <c r="J400" s="4"/>
    </row>
    <row r="401" spans="1:10" ht="24.95" customHeight="1">
      <c r="A401" s="2">
        <v>399</v>
      </c>
      <c r="B401" s="4" t="str">
        <f>"庞海华"</f>
        <v>庞海华</v>
      </c>
      <c r="C401" s="4" t="str">
        <f>"女        "</f>
        <v xml:space="preserve">女        </v>
      </c>
      <c r="D401" s="4" t="str">
        <f t="shared" si="55"/>
        <v>汉族</v>
      </c>
      <c r="E401" s="5" t="s">
        <v>136</v>
      </c>
      <c r="F401" s="4" t="str">
        <f>"专科无学位"</f>
        <v>专科无学位</v>
      </c>
      <c r="G401" s="4" t="str">
        <f>"2012.06.01"</f>
        <v>2012.06.01</v>
      </c>
      <c r="H401" s="2" t="str">
        <f t="shared" si="53"/>
        <v>是</v>
      </c>
      <c r="I401" s="2" t="s">
        <v>20</v>
      </c>
      <c r="J401" s="4"/>
    </row>
    <row r="402" spans="1:10" ht="24.95" customHeight="1">
      <c r="A402" s="2">
        <v>400</v>
      </c>
      <c r="B402" s="4" t="str">
        <f>"庞浩"</f>
        <v>庞浩</v>
      </c>
      <c r="C402" s="4" t="str">
        <f>"男        "</f>
        <v xml:space="preserve">男        </v>
      </c>
      <c r="D402" s="4" t="str">
        <f t="shared" si="55"/>
        <v>汉族</v>
      </c>
      <c r="E402" s="5" t="s">
        <v>136</v>
      </c>
      <c r="F402" s="4" t="str">
        <f t="shared" ref="F402:F405" si="57">"本科学士"</f>
        <v>本科学士</v>
      </c>
      <c r="G402" s="4" t="str">
        <f>"2017.06.01"</f>
        <v>2017.06.01</v>
      </c>
      <c r="H402" s="2" t="str">
        <f t="shared" si="53"/>
        <v>是</v>
      </c>
      <c r="I402" s="2" t="s">
        <v>20</v>
      </c>
      <c r="J402" s="4"/>
    </row>
    <row r="403" spans="1:10" ht="24.95" customHeight="1">
      <c r="A403" s="2">
        <v>401</v>
      </c>
      <c r="B403" s="4" t="str">
        <f>"禤振妮"</f>
        <v>禤振妮</v>
      </c>
      <c r="C403" s="4" t="str">
        <f>"女        "</f>
        <v xml:space="preserve">女        </v>
      </c>
      <c r="D403" s="4" t="str">
        <f t="shared" si="55"/>
        <v>汉族</v>
      </c>
      <c r="E403" s="5" t="s">
        <v>138</v>
      </c>
      <c r="F403" s="4" t="str">
        <f t="shared" si="57"/>
        <v>本科学士</v>
      </c>
      <c r="G403" s="4" t="str">
        <f>"2014.06.01"</f>
        <v>2014.06.01</v>
      </c>
      <c r="H403" s="2" t="str">
        <f>"不是"</f>
        <v>不是</v>
      </c>
      <c r="I403" s="2" t="s">
        <v>20</v>
      </c>
      <c r="J403" s="4"/>
    </row>
    <row r="404" spans="1:10" ht="24.95" customHeight="1">
      <c r="A404" s="2">
        <v>402</v>
      </c>
      <c r="B404" s="4" t="str">
        <f>"吴声礼"</f>
        <v>吴声礼</v>
      </c>
      <c r="C404" s="4" t="str">
        <f>"男        "</f>
        <v xml:space="preserve">男        </v>
      </c>
      <c r="D404" s="4" t="str">
        <f t="shared" si="55"/>
        <v>汉族</v>
      </c>
      <c r="E404" s="5" t="s">
        <v>136</v>
      </c>
      <c r="F404" s="4" t="str">
        <f t="shared" si="57"/>
        <v>本科学士</v>
      </c>
      <c r="G404" s="4" t="str">
        <f>"2017.07.01"</f>
        <v>2017.07.01</v>
      </c>
      <c r="H404" s="2" t="str">
        <f t="shared" ref="H404:H413" si="58">"是"</f>
        <v>是</v>
      </c>
      <c r="I404" s="2" t="s">
        <v>20</v>
      </c>
      <c r="J404" s="4"/>
    </row>
    <row r="405" spans="1:10" ht="24.95" customHeight="1">
      <c r="A405" s="2">
        <v>403</v>
      </c>
      <c r="B405" s="4" t="str">
        <f>"颜居东"</f>
        <v>颜居东</v>
      </c>
      <c r="C405" s="4" t="str">
        <f>"男        "</f>
        <v xml:space="preserve">男        </v>
      </c>
      <c r="D405" s="4" t="str">
        <f t="shared" si="55"/>
        <v>汉族</v>
      </c>
      <c r="E405" s="5" t="s">
        <v>136</v>
      </c>
      <c r="F405" s="4" t="str">
        <f t="shared" si="57"/>
        <v>本科学士</v>
      </c>
      <c r="G405" s="4" t="str">
        <f>"2016.06.01"</f>
        <v>2016.06.01</v>
      </c>
      <c r="H405" s="2" t="str">
        <f t="shared" si="58"/>
        <v>是</v>
      </c>
      <c r="I405" s="2" t="s">
        <v>20</v>
      </c>
      <c r="J405" s="4"/>
    </row>
    <row r="406" spans="1:10" ht="24.95" customHeight="1">
      <c r="A406" s="2">
        <v>404</v>
      </c>
      <c r="B406" s="4" t="str">
        <f>"梁美兰"</f>
        <v>梁美兰</v>
      </c>
      <c r="C406" s="4" t="str">
        <f>"女        "</f>
        <v xml:space="preserve">女        </v>
      </c>
      <c r="D406" s="4" t="str">
        <f t="shared" si="55"/>
        <v>汉族</v>
      </c>
      <c r="E406" s="5" t="s">
        <v>136</v>
      </c>
      <c r="F406" s="4" t="str">
        <f>"本科无学位"</f>
        <v>本科无学位</v>
      </c>
      <c r="G406" s="4" t="str">
        <f>"2017.06.01"</f>
        <v>2017.06.01</v>
      </c>
      <c r="H406" s="2" t="str">
        <f t="shared" si="58"/>
        <v>是</v>
      </c>
      <c r="I406" s="2" t="s">
        <v>20</v>
      </c>
      <c r="J406" s="4"/>
    </row>
    <row r="407" spans="1:10" ht="24.95" customHeight="1">
      <c r="A407" s="2">
        <v>405</v>
      </c>
      <c r="B407" s="4" t="str">
        <f>"江云锋"</f>
        <v>江云锋</v>
      </c>
      <c r="C407" s="4" t="str">
        <f t="shared" ref="C407:C413" si="59">"男        "</f>
        <v xml:space="preserve">男        </v>
      </c>
      <c r="D407" s="4" t="str">
        <f t="shared" si="55"/>
        <v>汉族</v>
      </c>
      <c r="E407" s="5" t="s">
        <v>136</v>
      </c>
      <c r="F407" s="4" t="str">
        <f t="shared" ref="F407:F412" si="60">"本科学士"</f>
        <v>本科学士</v>
      </c>
      <c r="G407" s="4" t="str">
        <f>"2017.06.01"</f>
        <v>2017.06.01</v>
      </c>
      <c r="H407" s="2" t="str">
        <f t="shared" si="58"/>
        <v>是</v>
      </c>
      <c r="I407" s="2" t="s">
        <v>20</v>
      </c>
      <c r="J407" s="4"/>
    </row>
    <row r="408" spans="1:10" ht="24.95" customHeight="1">
      <c r="A408" s="2">
        <v>406</v>
      </c>
      <c r="B408" s="4" t="str">
        <f>"刘志钊"</f>
        <v>刘志钊</v>
      </c>
      <c r="C408" s="4" t="str">
        <f t="shared" si="59"/>
        <v xml:space="preserve">男        </v>
      </c>
      <c r="D408" s="4" t="str">
        <f t="shared" si="55"/>
        <v>汉族</v>
      </c>
      <c r="E408" s="5" t="s">
        <v>136</v>
      </c>
      <c r="F408" s="4" t="str">
        <f t="shared" si="60"/>
        <v>本科学士</v>
      </c>
      <c r="G408" s="4" t="str">
        <f>"2012.07.01"</f>
        <v>2012.07.01</v>
      </c>
      <c r="H408" s="2" t="str">
        <f t="shared" si="58"/>
        <v>是</v>
      </c>
      <c r="I408" s="2" t="s">
        <v>20</v>
      </c>
      <c r="J408" s="4"/>
    </row>
    <row r="409" spans="1:10" ht="24.95" customHeight="1">
      <c r="A409" s="2">
        <v>407</v>
      </c>
      <c r="B409" s="4" t="str">
        <f>"凌俊"</f>
        <v>凌俊</v>
      </c>
      <c r="C409" s="4" t="str">
        <f t="shared" si="59"/>
        <v xml:space="preserve">男        </v>
      </c>
      <c r="D409" s="4" t="str">
        <f t="shared" si="55"/>
        <v>汉族</v>
      </c>
      <c r="E409" s="5" t="s">
        <v>136</v>
      </c>
      <c r="F409" s="4" t="str">
        <f t="shared" si="60"/>
        <v>本科学士</v>
      </c>
      <c r="G409" s="4" t="str">
        <f>"2017.06.01"</f>
        <v>2017.06.01</v>
      </c>
      <c r="H409" s="2" t="str">
        <f t="shared" si="58"/>
        <v>是</v>
      </c>
      <c r="I409" s="2" t="s">
        <v>20</v>
      </c>
      <c r="J409" s="4"/>
    </row>
    <row r="410" spans="1:10" ht="24.95" customHeight="1">
      <c r="A410" s="2">
        <v>408</v>
      </c>
      <c r="B410" s="4" t="str">
        <f>"徐绍清"</f>
        <v>徐绍清</v>
      </c>
      <c r="C410" s="4" t="str">
        <f t="shared" si="59"/>
        <v xml:space="preserve">男        </v>
      </c>
      <c r="D410" s="4" t="str">
        <f t="shared" si="55"/>
        <v>汉族</v>
      </c>
      <c r="E410" s="5" t="s">
        <v>136</v>
      </c>
      <c r="F410" s="4" t="str">
        <f t="shared" si="60"/>
        <v>本科学士</v>
      </c>
      <c r="G410" s="4" t="str">
        <f>"2017.07.01"</f>
        <v>2017.07.01</v>
      </c>
      <c r="H410" s="2" t="str">
        <f t="shared" si="58"/>
        <v>是</v>
      </c>
      <c r="I410" s="2" t="s">
        <v>20</v>
      </c>
      <c r="J410" s="4"/>
    </row>
    <row r="411" spans="1:10" ht="24.95" customHeight="1">
      <c r="A411" s="2">
        <v>409</v>
      </c>
      <c r="B411" s="4" t="str">
        <f>"黄永坚"</f>
        <v>黄永坚</v>
      </c>
      <c r="C411" s="4" t="str">
        <f t="shared" si="59"/>
        <v xml:space="preserve">男        </v>
      </c>
      <c r="D411" s="4" t="str">
        <f t="shared" si="55"/>
        <v>汉族</v>
      </c>
      <c r="E411" s="5" t="s">
        <v>136</v>
      </c>
      <c r="F411" s="4" t="str">
        <f t="shared" si="60"/>
        <v>本科学士</v>
      </c>
      <c r="G411" s="4" t="str">
        <f>"2013.06.01"</f>
        <v>2013.06.01</v>
      </c>
      <c r="H411" s="2" t="str">
        <f t="shared" si="58"/>
        <v>是</v>
      </c>
      <c r="I411" s="2" t="s">
        <v>20</v>
      </c>
      <c r="J411" s="4"/>
    </row>
    <row r="412" spans="1:10" ht="24.95" customHeight="1">
      <c r="A412" s="2">
        <v>410</v>
      </c>
      <c r="B412" s="4" t="str">
        <f>"冯石生"</f>
        <v>冯石生</v>
      </c>
      <c r="C412" s="4" t="str">
        <f t="shared" si="59"/>
        <v xml:space="preserve">男        </v>
      </c>
      <c r="D412" s="4" t="str">
        <f t="shared" si="55"/>
        <v>汉族</v>
      </c>
      <c r="E412" s="5" t="s">
        <v>136</v>
      </c>
      <c r="F412" s="4" t="str">
        <f t="shared" si="60"/>
        <v>本科学士</v>
      </c>
      <c r="G412" s="4" t="str">
        <f>"2014.07.01"</f>
        <v>2014.07.01</v>
      </c>
      <c r="H412" s="2" t="str">
        <f t="shared" si="58"/>
        <v>是</v>
      </c>
      <c r="I412" s="2" t="s">
        <v>20</v>
      </c>
      <c r="J412" s="4"/>
    </row>
    <row r="413" spans="1:10" ht="24.95" customHeight="1">
      <c r="A413" s="2">
        <v>411</v>
      </c>
      <c r="B413" s="4" t="str">
        <f>"梁家振"</f>
        <v>梁家振</v>
      </c>
      <c r="C413" s="4" t="str">
        <f t="shared" si="59"/>
        <v xml:space="preserve">男        </v>
      </c>
      <c r="D413" s="4" t="str">
        <f t="shared" si="55"/>
        <v>汉族</v>
      </c>
      <c r="E413" s="5" t="s">
        <v>136</v>
      </c>
      <c r="F413" s="4" t="str">
        <f>"专科无学位"</f>
        <v>专科无学位</v>
      </c>
      <c r="G413" s="4" t="str">
        <f>"2012.06.01"</f>
        <v>2012.06.01</v>
      </c>
      <c r="H413" s="2" t="str">
        <f t="shared" si="58"/>
        <v>是</v>
      </c>
      <c r="I413" s="2" t="s">
        <v>20</v>
      </c>
      <c r="J413" s="4"/>
    </row>
    <row r="414" spans="1:10" ht="24.95" customHeight="1">
      <c r="A414" s="2">
        <v>412</v>
      </c>
      <c r="B414" s="4" t="str">
        <f>"李菊欣"</f>
        <v>李菊欣</v>
      </c>
      <c r="C414" s="4" t="str">
        <f>"女        "</f>
        <v xml:space="preserve">女        </v>
      </c>
      <c r="D414" s="4" t="str">
        <f t="shared" si="55"/>
        <v>汉族</v>
      </c>
      <c r="E414" s="5" t="s">
        <v>139</v>
      </c>
      <c r="F414" s="4" t="str">
        <f>"本科学士"</f>
        <v>本科学士</v>
      </c>
      <c r="G414" s="4" t="str">
        <f>"2017.06.01"</f>
        <v>2017.06.01</v>
      </c>
      <c r="H414" s="2" t="str">
        <f>"不是"</f>
        <v>不是</v>
      </c>
      <c r="I414" s="2" t="s">
        <v>20</v>
      </c>
      <c r="J414" s="4"/>
    </row>
    <row r="415" spans="1:10" ht="24.95" customHeight="1">
      <c r="A415" s="2">
        <v>413</v>
      </c>
      <c r="B415" s="4" t="str">
        <f>"肖本根"</f>
        <v>肖本根</v>
      </c>
      <c r="C415" s="4" t="str">
        <f>"男        "</f>
        <v xml:space="preserve">男        </v>
      </c>
      <c r="D415" s="4" t="str">
        <f t="shared" si="55"/>
        <v>汉族</v>
      </c>
      <c r="E415" s="5" t="s">
        <v>136</v>
      </c>
      <c r="F415" s="4" t="str">
        <f>"本科学士"</f>
        <v>本科学士</v>
      </c>
      <c r="G415" s="4" t="str">
        <f>"2017.06.01"</f>
        <v>2017.06.01</v>
      </c>
      <c r="H415" s="2" t="str">
        <f>"是"</f>
        <v>是</v>
      </c>
      <c r="I415" s="2" t="s">
        <v>20</v>
      </c>
      <c r="J415" s="4"/>
    </row>
    <row r="416" spans="1:10" ht="24.95" customHeight="1">
      <c r="A416" s="2">
        <v>414</v>
      </c>
      <c r="B416" s="4" t="str">
        <f>"许译丹"</f>
        <v>许译丹</v>
      </c>
      <c r="C416" s="4" t="str">
        <f t="shared" ref="C416:C488" si="61">"女        "</f>
        <v xml:space="preserve">女        </v>
      </c>
      <c r="D416" s="4" t="str">
        <f t="shared" si="55"/>
        <v>汉族</v>
      </c>
      <c r="E416" s="5" t="s">
        <v>140</v>
      </c>
      <c r="F416" s="4" t="str">
        <f>"本科学士"</f>
        <v>本科学士</v>
      </c>
      <c r="G416" s="4" t="str">
        <f>"2017.06.01"</f>
        <v>2017.06.01</v>
      </c>
      <c r="H416" s="2" t="str">
        <f>"不是"</f>
        <v>不是</v>
      </c>
      <c r="I416" s="2" t="s">
        <v>21</v>
      </c>
      <c r="J416" s="4"/>
    </row>
    <row r="417" spans="1:10" ht="24.95" customHeight="1">
      <c r="A417" s="2">
        <v>415</v>
      </c>
      <c r="B417" s="4" t="str">
        <f>"梁雅"</f>
        <v>梁雅</v>
      </c>
      <c r="C417" s="4" t="str">
        <f t="shared" si="61"/>
        <v xml:space="preserve">女        </v>
      </c>
      <c r="D417" s="4" t="str">
        <f t="shared" si="55"/>
        <v>汉族</v>
      </c>
      <c r="E417" s="5" t="s">
        <v>140</v>
      </c>
      <c r="F417" s="4" t="str">
        <f>"本科学士"</f>
        <v>本科学士</v>
      </c>
      <c r="G417" s="4" t="str">
        <f>"2010.06.01"</f>
        <v>2010.06.01</v>
      </c>
      <c r="H417" s="2" t="str">
        <f>"是"</f>
        <v>是</v>
      </c>
      <c r="I417" s="2" t="s">
        <v>21</v>
      </c>
      <c r="J417" s="4"/>
    </row>
    <row r="418" spans="1:10" ht="24.95" customHeight="1">
      <c r="A418" s="2">
        <v>416</v>
      </c>
      <c r="B418" s="4" t="str">
        <f>"张瑶"</f>
        <v>张瑶</v>
      </c>
      <c r="C418" s="4" t="str">
        <f t="shared" si="61"/>
        <v xml:space="preserve">女        </v>
      </c>
      <c r="D418" s="4" t="str">
        <f>"苗族"</f>
        <v>苗族</v>
      </c>
      <c r="E418" s="5" t="s">
        <v>140</v>
      </c>
      <c r="F418" s="4" t="str">
        <f>"本科学士"</f>
        <v>本科学士</v>
      </c>
      <c r="G418" s="4" t="str">
        <f>"2016.06.01"</f>
        <v>2016.06.01</v>
      </c>
      <c r="H418" s="2" t="str">
        <f>"是"</f>
        <v>是</v>
      </c>
      <c r="I418" s="2" t="s">
        <v>21</v>
      </c>
      <c r="J418" s="4"/>
    </row>
    <row r="419" spans="1:10" ht="24.95" customHeight="1">
      <c r="A419" s="2">
        <v>417</v>
      </c>
      <c r="B419" s="4" t="str">
        <f>"周圆"</f>
        <v>周圆</v>
      </c>
      <c r="C419" s="4" t="str">
        <f t="shared" si="61"/>
        <v xml:space="preserve">女        </v>
      </c>
      <c r="D419" s="4" t="str">
        <f t="shared" ref="D419:D500" si="62">"汉族"</f>
        <v>汉族</v>
      </c>
      <c r="E419" s="5" t="s">
        <v>141</v>
      </c>
      <c r="F419" s="4" t="str">
        <f>"专科无学位"</f>
        <v>专科无学位</v>
      </c>
      <c r="G419" s="4" t="str">
        <f>"2013.07.01"</f>
        <v>2013.07.01</v>
      </c>
      <c r="H419" s="2" t="str">
        <f>"不是"</f>
        <v>不是</v>
      </c>
      <c r="I419" s="2" t="s">
        <v>21</v>
      </c>
      <c r="J419" s="4"/>
    </row>
    <row r="420" spans="1:10" ht="24.95" customHeight="1">
      <c r="A420" s="2">
        <v>418</v>
      </c>
      <c r="B420" s="4" t="str">
        <f>"李丹"</f>
        <v>李丹</v>
      </c>
      <c r="C420" s="4" t="str">
        <f t="shared" si="61"/>
        <v xml:space="preserve">女        </v>
      </c>
      <c r="D420" s="4" t="str">
        <f t="shared" si="62"/>
        <v>汉族</v>
      </c>
      <c r="E420" s="5" t="s">
        <v>140</v>
      </c>
      <c r="F420" s="4" t="str">
        <f t="shared" ref="F420:F425" si="63">"本科学士"</f>
        <v>本科学士</v>
      </c>
      <c r="G420" s="4" t="str">
        <f>"2017.07.01"</f>
        <v>2017.07.01</v>
      </c>
      <c r="H420" s="2" t="str">
        <f>"是"</f>
        <v>是</v>
      </c>
      <c r="I420" s="2" t="s">
        <v>21</v>
      </c>
      <c r="J420" s="4"/>
    </row>
    <row r="421" spans="1:10" ht="24.95" customHeight="1">
      <c r="A421" s="2">
        <v>419</v>
      </c>
      <c r="B421" s="4" t="str">
        <f>"戚婉琳"</f>
        <v>戚婉琳</v>
      </c>
      <c r="C421" s="4" t="str">
        <f t="shared" si="61"/>
        <v xml:space="preserve">女        </v>
      </c>
      <c r="D421" s="4" t="str">
        <f t="shared" si="62"/>
        <v>汉族</v>
      </c>
      <c r="E421" s="5" t="s">
        <v>140</v>
      </c>
      <c r="F421" s="4" t="str">
        <f t="shared" si="63"/>
        <v>本科学士</v>
      </c>
      <c r="G421" s="4" t="str">
        <f>"2014.07.01"</f>
        <v>2014.07.01</v>
      </c>
      <c r="H421" s="2" t="str">
        <f>"是"</f>
        <v>是</v>
      </c>
      <c r="I421" s="2" t="s">
        <v>21</v>
      </c>
      <c r="J421" s="4"/>
    </row>
    <row r="422" spans="1:10" ht="24.95" customHeight="1">
      <c r="A422" s="2">
        <v>420</v>
      </c>
      <c r="B422" s="4" t="str">
        <f>"冯长青"</f>
        <v>冯长青</v>
      </c>
      <c r="C422" s="4" t="str">
        <f t="shared" si="61"/>
        <v xml:space="preserve">女        </v>
      </c>
      <c r="D422" s="4" t="str">
        <f t="shared" si="62"/>
        <v>汉族</v>
      </c>
      <c r="E422" s="5" t="s">
        <v>140</v>
      </c>
      <c r="F422" s="4" t="str">
        <f t="shared" si="63"/>
        <v>本科学士</v>
      </c>
      <c r="G422" s="4" t="str">
        <f>"2017.06.01"</f>
        <v>2017.06.01</v>
      </c>
      <c r="H422" s="2" t="str">
        <f>"是"</f>
        <v>是</v>
      </c>
      <c r="I422" s="2" t="s">
        <v>21</v>
      </c>
      <c r="J422" s="4"/>
    </row>
    <row r="423" spans="1:10" ht="24.95" customHeight="1">
      <c r="A423" s="2">
        <v>421</v>
      </c>
      <c r="B423" s="4" t="str">
        <f>"陈玉洁"</f>
        <v>陈玉洁</v>
      </c>
      <c r="C423" s="4" t="str">
        <f t="shared" si="61"/>
        <v xml:space="preserve">女        </v>
      </c>
      <c r="D423" s="4" t="str">
        <f t="shared" si="62"/>
        <v>汉族</v>
      </c>
      <c r="E423" s="5" t="s">
        <v>140</v>
      </c>
      <c r="F423" s="4" t="str">
        <f t="shared" si="63"/>
        <v>本科学士</v>
      </c>
      <c r="G423" s="4" t="str">
        <f>"2012.06.01"</f>
        <v>2012.06.01</v>
      </c>
      <c r="H423" s="2" t="str">
        <f t="shared" ref="H423:H431" si="64">"是"</f>
        <v>是</v>
      </c>
      <c r="I423" s="2" t="s">
        <v>21</v>
      </c>
      <c r="J423" s="4"/>
    </row>
    <row r="424" spans="1:10" ht="24.95" customHeight="1">
      <c r="A424" s="2">
        <v>422</v>
      </c>
      <c r="B424" s="4" t="str">
        <f>"黄馨莹"</f>
        <v>黄馨莹</v>
      </c>
      <c r="C424" s="4" t="str">
        <f t="shared" si="61"/>
        <v xml:space="preserve">女        </v>
      </c>
      <c r="D424" s="4" t="str">
        <f t="shared" si="62"/>
        <v>汉族</v>
      </c>
      <c r="E424" s="5" t="s">
        <v>140</v>
      </c>
      <c r="F424" s="4" t="str">
        <f t="shared" si="63"/>
        <v>本科学士</v>
      </c>
      <c r="G424" s="4" t="str">
        <f>"2015.07.01"</f>
        <v>2015.07.01</v>
      </c>
      <c r="H424" s="2" t="str">
        <f t="shared" si="64"/>
        <v>是</v>
      </c>
      <c r="I424" s="2" t="s">
        <v>21</v>
      </c>
      <c r="J424" s="4"/>
    </row>
    <row r="425" spans="1:10" ht="24.95" customHeight="1">
      <c r="A425" s="2">
        <v>423</v>
      </c>
      <c r="B425" s="4" t="str">
        <f>"罗欢"</f>
        <v>罗欢</v>
      </c>
      <c r="C425" s="4" t="str">
        <f t="shared" si="61"/>
        <v xml:space="preserve">女        </v>
      </c>
      <c r="D425" s="4" t="str">
        <f t="shared" si="62"/>
        <v>汉族</v>
      </c>
      <c r="E425" s="5" t="s">
        <v>141</v>
      </c>
      <c r="F425" s="4" t="str">
        <f t="shared" si="63"/>
        <v>本科学士</v>
      </c>
      <c r="G425" s="4" t="str">
        <f>"2017.07.01"</f>
        <v>2017.07.01</v>
      </c>
      <c r="H425" s="2" t="str">
        <f t="shared" si="64"/>
        <v>是</v>
      </c>
      <c r="I425" s="2" t="s">
        <v>21</v>
      </c>
      <c r="J425" s="4"/>
    </row>
    <row r="426" spans="1:10" ht="24.95" customHeight="1">
      <c r="A426" s="2">
        <v>424</v>
      </c>
      <c r="B426" s="4" t="str">
        <f>"卢楚君"</f>
        <v>卢楚君</v>
      </c>
      <c r="C426" s="4" t="str">
        <f t="shared" si="61"/>
        <v xml:space="preserve">女        </v>
      </c>
      <c r="D426" s="4" t="str">
        <f t="shared" si="62"/>
        <v>汉族</v>
      </c>
      <c r="E426" s="5" t="s">
        <v>141</v>
      </c>
      <c r="F426" s="4" t="str">
        <f>"专科无学位"</f>
        <v>专科无学位</v>
      </c>
      <c r="G426" s="4" t="str">
        <f>"2013.06.01"</f>
        <v>2013.06.01</v>
      </c>
      <c r="H426" s="2" t="str">
        <f t="shared" si="64"/>
        <v>是</v>
      </c>
      <c r="I426" s="2" t="s">
        <v>21</v>
      </c>
      <c r="J426" s="4"/>
    </row>
    <row r="427" spans="1:10" ht="24.95" customHeight="1">
      <c r="A427" s="2">
        <v>425</v>
      </c>
      <c r="B427" s="4" t="str">
        <f>"陈倩"</f>
        <v>陈倩</v>
      </c>
      <c r="C427" s="4" t="str">
        <f t="shared" si="61"/>
        <v xml:space="preserve">女        </v>
      </c>
      <c r="D427" s="4" t="str">
        <f t="shared" si="62"/>
        <v>汉族</v>
      </c>
      <c r="E427" s="5" t="s">
        <v>142</v>
      </c>
      <c r="F427" s="4" t="str">
        <f t="shared" ref="F427:F433" si="65">"本科学士"</f>
        <v>本科学士</v>
      </c>
      <c r="G427" s="4" t="str">
        <f>"2015.07.01"</f>
        <v>2015.07.01</v>
      </c>
      <c r="H427" s="2" t="str">
        <f t="shared" si="64"/>
        <v>是</v>
      </c>
      <c r="I427" s="2" t="s">
        <v>21</v>
      </c>
      <c r="J427" s="4"/>
    </row>
    <row r="428" spans="1:10" ht="24.95" customHeight="1">
      <c r="A428" s="2">
        <v>426</v>
      </c>
      <c r="B428" s="4" t="str">
        <f>"李丹"</f>
        <v>李丹</v>
      </c>
      <c r="C428" s="4" t="str">
        <f t="shared" si="61"/>
        <v xml:space="preserve">女        </v>
      </c>
      <c r="D428" s="4" t="str">
        <f t="shared" si="62"/>
        <v>汉族</v>
      </c>
      <c r="E428" s="5" t="s">
        <v>140</v>
      </c>
      <c r="F428" s="4" t="str">
        <f t="shared" si="65"/>
        <v>本科学士</v>
      </c>
      <c r="G428" s="4" t="str">
        <f>"2017.06.01"</f>
        <v>2017.06.01</v>
      </c>
      <c r="H428" s="2" t="str">
        <f t="shared" si="64"/>
        <v>是</v>
      </c>
      <c r="I428" s="2" t="s">
        <v>21</v>
      </c>
      <c r="J428" s="4"/>
    </row>
    <row r="429" spans="1:10" ht="24.95" customHeight="1">
      <c r="A429" s="2">
        <v>427</v>
      </c>
      <c r="B429" s="4" t="str">
        <f>"陈教琼"</f>
        <v>陈教琼</v>
      </c>
      <c r="C429" s="4" t="str">
        <f t="shared" si="61"/>
        <v xml:space="preserve">女        </v>
      </c>
      <c r="D429" s="4" t="str">
        <f t="shared" si="62"/>
        <v>汉族</v>
      </c>
      <c r="E429" s="5" t="s">
        <v>140</v>
      </c>
      <c r="F429" s="4" t="str">
        <f t="shared" si="65"/>
        <v>本科学士</v>
      </c>
      <c r="G429" s="4" t="str">
        <f>"2017.06.01"</f>
        <v>2017.06.01</v>
      </c>
      <c r="H429" s="2" t="str">
        <f t="shared" si="64"/>
        <v>是</v>
      </c>
      <c r="I429" s="2" t="s">
        <v>21</v>
      </c>
      <c r="J429" s="4"/>
    </row>
    <row r="430" spans="1:10" ht="24.95" customHeight="1">
      <c r="A430" s="2">
        <v>428</v>
      </c>
      <c r="B430" s="4" t="str">
        <f>"梁丁敏"</f>
        <v>梁丁敏</v>
      </c>
      <c r="C430" s="4" t="str">
        <f t="shared" si="61"/>
        <v xml:space="preserve">女        </v>
      </c>
      <c r="D430" s="4" t="str">
        <f t="shared" si="62"/>
        <v>汉族</v>
      </c>
      <c r="E430" s="5" t="s">
        <v>140</v>
      </c>
      <c r="F430" s="4" t="str">
        <f t="shared" si="65"/>
        <v>本科学士</v>
      </c>
      <c r="G430" s="4" t="str">
        <f>"2015.07.01"</f>
        <v>2015.07.01</v>
      </c>
      <c r="H430" s="2" t="str">
        <f t="shared" si="64"/>
        <v>是</v>
      </c>
      <c r="I430" s="2" t="s">
        <v>21</v>
      </c>
      <c r="J430" s="4"/>
    </row>
    <row r="431" spans="1:10" ht="24.95" customHeight="1">
      <c r="A431" s="2">
        <v>429</v>
      </c>
      <c r="B431" s="4" t="str">
        <f>"李林"</f>
        <v>李林</v>
      </c>
      <c r="C431" s="4" t="str">
        <f t="shared" si="61"/>
        <v xml:space="preserve">女        </v>
      </c>
      <c r="D431" s="4" t="str">
        <f t="shared" si="62"/>
        <v>汉族</v>
      </c>
      <c r="E431" s="5" t="s">
        <v>143</v>
      </c>
      <c r="F431" s="4" t="str">
        <f t="shared" si="65"/>
        <v>本科学士</v>
      </c>
      <c r="G431" s="4" t="str">
        <f>"2017.06.01"</f>
        <v>2017.06.01</v>
      </c>
      <c r="H431" s="2" t="str">
        <f t="shared" si="64"/>
        <v>是</v>
      </c>
      <c r="I431" s="2" t="s">
        <v>21</v>
      </c>
      <c r="J431" s="4"/>
    </row>
    <row r="432" spans="1:10" ht="24.95" customHeight="1">
      <c r="A432" s="2">
        <v>430</v>
      </c>
      <c r="B432" s="4" t="str">
        <f>"余雯婷"</f>
        <v>余雯婷</v>
      </c>
      <c r="C432" s="4" t="str">
        <f t="shared" si="61"/>
        <v xml:space="preserve">女        </v>
      </c>
      <c r="D432" s="4" t="str">
        <f t="shared" si="62"/>
        <v>汉族</v>
      </c>
      <c r="E432" s="5" t="s">
        <v>140</v>
      </c>
      <c r="F432" s="4" t="str">
        <f t="shared" si="65"/>
        <v>本科学士</v>
      </c>
      <c r="G432" s="4" t="str">
        <f>"2017.07.01"</f>
        <v>2017.07.01</v>
      </c>
      <c r="H432" s="2" t="str">
        <f>"不是"</f>
        <v>不是</v>
      </c>
      <c r="I432" s="2" t="s">
        <v>21</v>
      </c>
      <c r="J432" s="4"/>
    </row>
    <row r="433" spans="1:10" ht="24.95" customHeight="1">
      <c r="A433" s="2">
        <v>431</v>
      </c>
      <c r="B433" s="4" t="str">
        <f>"刘佳"</f>
        <v>刘佳</v>
      </c>
      <c r="C433" s="4" t="str">
        <f t="shared" si="61"/>
        <v xml:space="preserve">女        </v>
      </c>
      <c r="D433" s="4" t="str">
        <f t="shared" si="62"/>
        <v>汉族</v>
      </c>
      <c r="E433" s="5" t="s">
        <v>144</v>
      </c>
      <c r="F433" s="4" t="str">
        <f t="shared" si="65"/>
        <v>本科学士</v>
      </c>
      <c r="G433" s="4" t="str">
        <f>"2015.06.01"</f>
        <v>2015.06.01</v>
      </c>
      <c r="H433" s="2" t="str">
        <f>"不是"</f>
        <v>不是</v>
      </c>
      <c r="I433" s="2" t="s">
        <v>21</v>
      </c>
      <c r="J433" s="4"/>
    </row>
    <row r="434" spans="1:10" ht="24.95" customHeight="1">
      <c r="A434" s="2">
        <v>432</v>
      </c>
      <c r="B434" s="4" t="str">
        <f>"林宝娟"</f>
        <v>林宝娟</v>
      </c>
      <c r="C434" s="4" t="str">
        <f t="shared" si="61"/>
        <v xml:space="preserve">女        </v>
      </c>
      <c r="D434" s="4" t="str">
        <f t="shared" si="62"/>
        <v>汉族</v>
      </c>
      <c r="E434" s="5" t="s">
        <v>141</v>
      </c>
      <c r="F434" s="4" t="str">
        <f>"专科无学位"</f>
        <v>专科无学位</v>
      </c>
      <c r="G434" s="4" t="str">
        <f>"2013.06.01"</f>
        <v>2013.06.01</v>
      </c>
      <c r="H434" s="2" t="str">
        <f>"是"</f>
        <v>是</v>
      </c>
      <c r="I434" s="2" t="s">
        <v>21</v>
      </c>
      <c r="J434" s="4"/>
    </row>
    <row r="435" spans="1:10" ht="24.95" customHeight="1">
      <c r="A435" s="2">
        <v>433</v>
      </c>
      <c r="B435" s="4" t="str">
        <f>"黄露露"</f>
        <v>黄露露</v>
      </c>
      <c r="C435" s="4" t="str">
        <f t="shared" si="61"/>
        <v xml:space="preserve">女        </v>
      </c>
      <c r="D435" s="4" t="str">
        <f t="shared" si="62"/>
        <v>汉族</v>
      </c>
      <c r="E435" s="5" t="s">
        <v>140</v>
      </c>
      <c r="F435" s="4" t="str">
        <f>"本科学士"</f>
        <v>本科学士</v>
      </c>
      <c r="G435" s="4" t="str">
        <f>"2017.06.01"</f>
        <v>2017.06.01</v>
      </c>
      <c r="H435" s="2" t="str">
        <f>"是"</f>
        <v>是</v>
      </c>
      <c r="I435" s="2" t="s">
        <v>21</v>
      </c>
      <c r="J435" s="4"/>
    </row>
    <row r="436" spans="1:10" ht="24.95" customHeight="1">
      <c r="A436" s="2">
        <v>434</v>
      </c>
      <c r="B436" s="4" t="str">
        <f>"李明琼"</f>
        <v>李明琼</v>
      </c>
      <c r="C436" s="4" t="str">
        <f t="shared" si="61"/>
        <v xml:space="preserve">女        </v>
      </c>
      <c r="D436" s="4" t="str">
        <f t="shared" si="62"/>
        <v>汉族</v>
      </c>
      <c r="E436" s="5" t="s">
        <v>143</v>
      </c>
      <c r="F436" s="4" t="str">
        <f>"本科学士"</f>
        <v>本科学士</v>
      </c>
      <c r="G436" s="4" t="str">
        <f>"2017.06.01"</f>
        <v>2017.06.01</v>
      </c>
      <c r="H436" s="2" t="str">
        <f>"不是"</f>
        <v>不是</v>
      </c>
      <c r="I436" s="2" t="s">
        <v>21</v>
      </c>
      <c r="J436" s="4"/>
    </row>
    <row r="437" spans="1:10" ht="24.95" customHeight="1">
      <c r="A437" s="2">
        <v>435</v>
      </c>
      <c r="B437" s="4" t="str">
        <f>"陈洋阳"</f>
        <v>陈洋阳</v>
      </c>
      <c r="C437" s="4" t="str">
        <f t="shared" si="61"/>
        <v xml:space="preserve">女        </v>
      </c>
      <c r="D437" s="4" t="str">
        <f t="shared" si="62"/>
        <v>汉族</v>
      </c>
      <c r="E437" s="5" t="s">
        <v>141</v>
      </c>
      <c r="F437" s="4" t="str">
        <f>"专科无学位"</f>
        <v>专科无学位</v>
      </c>
      <c r="G437" s="4" t="str">
        <f>"2017.07.01"</f>
        <v>2017.07.01</v>
      </c>
      <c r="H437" s="2" t="str">
        <f>"是"</f>
        <v>是</v>
      </c>
      <c r="I437" s="2" t="s">
        <v>21</v>
      </c>
      <c r="J437" s="4"/>
    </row>
    <row r="438" spans="1:10" ht="24.95" customHeight="1">
      <c r="A438" s="2">
        <v>436</v>
      </c>
      <c r="B438" s="4" t="str">
        <f>"莫莉莉"</f>
        <v>莫莉莉</v>
      </c>
      <c r="C438" s="4" t="str">
        <f t="shared" si="61"/>
        <v xml:space="preserve">女        </v>
      </c>
      <c r="D438" s="4" t="str">
        <f t="shared" si="62"/>
        <v>汉族</v>
      </c>
      <c r="E438" s="5" t="s">
        <v>141</v>
      </c>
      <c r="F438" s="4" t="str">
        <f>"专科无学位"</f>
        <v>专科无学位</v>
      </c>
      <c r="G438" s="4" t="str">
        <f>"2011.06.01"</f>
        <v>2011.06.01</v>
      </c>
      <c r="H438" s="2" t="str">
        <f>"是"</f>
        <v>是</v>
      </c>
      <c r="I438" s="2" t="s">
        <v>21</v>
      </c>
      <c r="J438" s="4"/>
    </row>
    <row r="439" spans="1:10" ht="24.95" customHeight="1">
      <c r="A439" s="2">
        <v>437</v>
      </c>
      <c r="B439" s="4" t="str">
        <f>"周文献"</f>
        <v>周文献</v>
      </c>
      <c r="C439" s="4" t="str">
        <f t="shared" si="61"/>
        <v xml:space="preserve">女        </v>
      </c>
      <c r="D439" s="4" t="str">
        <f t="shared" si="62"/>
        <v>汉族</v>
      </c>
      <c r="E439" s="5" t="s">
        <v>140</v>
      </c>
      <c r="F439" s="4" t="str">
        <f>"本科学士"</f>
        <v>本科学士</v>
      </c>
      <c r="G439" s="4" t="str">
        <f>"2016.06.01"</f>
        <v>2016.06.01</v>
      </c>
      <c r="H439" s="2" t="str">
        <f>"是"</f>
        <v>是</v>
      </c>
      <c r="I439" s="2" t="s">
        <v>21</v>
      </c>
      <c r="J439" s="4"/>
    </row>
    <row r="440" spans="1:10" ht="24.95" customHeight="1">
      <c r="A440" s="2">
        <v>438</v>
      </c>
      <c r="B440" s="4" t="str">
        <f>"宋佳"</f>
        <v>宋佳</v>
      </c>
      <c r="C440" s="4" t="str">
        <f t="shared" si="61"/>
        <v xml:space="preserve">女        </v>
      </c>
      <c r="D440" s="4" t="str">
        <f t="shared" si="62"/>
        <v>汉族</v>
      </c>
      <c r="E440" s="5" t="s">
        <v>140</v>
      </c>
      <c r="F440" s="4" t="str">
        <f>"本科学士"</f>
        <v>本科学士</v>
      </c>
      <c r="G440" s="4" t="str">
        <f>"2017.06.01"</f>
        <v>2017.06.01</v>
      </c>
      <c r="H440" s="2" t="str">
        <f>"是"</f>
        <v>是</v>
      </c>
      <c r="I440" s="2" t="s">
        <v>21</v>
      </c>
      <c r="J440" s="4"/>
    </row>
    <row r="441" spans="1:10" ht="24.95" customHeight="1">
      <c r="A441" s="2">
        <v>439</v>
      </c>
      <c r="B441" s="4" t="str">
        <f>"黄丽群"</f>
        <v>黄丽群</v>
      </c>
      <c r="C441" s="4" t="str">
        <f t="shared" si="61"/>
        <v xml:space="preserve">女        </v>
      </c>
      <c r="D441" s="4" t="str">
        <f t="shared" si="62"/>
        <v>汉族</v>
      </c>
      <c r="E441" s="5" t="s">
        <v>140</v>
      </c>
      <c r="F441" s="4" t="str">
        <f>"本科学士"</f>
        <v>本科学士</v>
      </c>
      <c r="G441" s="4" t="str">
        <f>"2015.06.01"</f>
        <v>2015.06.01</v>
      </c>
      <c r="H441" s="2" t="str">
        <f>"是"</f>
        <v>是</v>
      </c>
      <c r="I441" s="2" t="s">
        <v>21</v>
      </c>
      <c r="J441" s="4"/>
    </row>
    <row r="442" spans="1:10" ht="24.95" customHeight="1">
      <c r="A442" s="2">
        <v>440</v>
      </c>
      <c r="B442" s="4" t="str">
        <f>"卢璐"</f>
        <v>卢璐</v>
      </c>
      <c r="C442" s="4" t="str">
        <f t="shared" si="61"/>
        <v xml:space="preserve">女        </v>
      </c>
      <c r="D442" s="4" t="str">
        <f t="shared" si="62"/>
        <v>汉族</v>
      </c>
      <c r="E442" s="5" t="s">
        <v>39</v>
      </c>
      <c r="F442" s="4" t="str">
        <f>"专科无学位"</f>
        <v>专科无学位</v>
      </c>
      <c r="G442" s="4" t="str">
        <f>"2017.06.01"</f>
        <v>2017.06.01</v>
      </c>
      <c r="H442" s="2" t="str">
        <f t="shared" ref="H442:H447" si="66">"是"</f>
        <v>是</v>
      </c>
      <c r="I442" s="2" t="s">
        <v>21</v>
      </c>
      <c r="J442" s="4"/>
    </row>
    <row r="443" spans="1:10" ht="24.95" customHeight="1">
      <c r="A443" s="2">
        <v>441</v>
      </c>
      <c r="B443" s="4" t="str">
        <f>"杨雅惠"</f>
        <v>杨雅惠</v>
      </c>
      <c r="C443" s="4" t="str">
        <f t="shared" si="61"/>
        <v xml:space="preserve">女        </v>
      </c>
      <c r="D443" s="4" t="str">
        <f t="shared" si="62"/>
        <v>汉族</v>
      </c>
      <c r="E443" s="5" t="s">
        <v>141</v>
      </c>
      <c r="F443" s="4" t="str">
        <f>"专科无学位"</f>
        <v>专科无学位</v>
      </c>
      <c r="G443" s="4" t="str">
        <f>"2013.06.01"</f>
        <v>2013.06.01</v>
      </c>
      <c r="H443" s="2" t="str">
        <f t="shared" si="66"/>
        <v>是</v>
      </c>
      <c r="I443" s="2" t="s">
        <v>21</v>
      </c>
      <c r="J443" s="4"/>
    </row>
    <row r="444" spans="1:10" ht="24.95" customHeight="1">
      <c r="A444" s="2">
        <v>442</v>
      </c>
      <c r="B444" s="7" t="str">
        <f>"宋坚"</f>
        <v>宋坚</v>
      </c>
      <c r="C444" s="7" t="str">
        <f t="shared" si="61"/>
        <v xml:space="preserve">女        </v>
      </c>
      <c r="D444" s="7" t="str">
        <f t="shared" si="62"/>
        <v>汉族</v>
      </c>
      <c r="E444" s="8" t="s">
        <v>191</v>
      </c>
      <c r="F444" s="7" t="str">
        <f>"专科无学位"</f>
        <v>专科无学位</v>
      </c>
      <c r="G444" s="7" t="str">
        <f>"2017.06.01"</f>
        <v>2017.06.01</v>
      </c>
      <c r="H444" s="7" t="str">
        <f t="shared" si="66"/>
        <v>是</v>
      </c>
      <c r="I444" s="6" t="s">
        <v>206</v>
      </c>
      <c r="J444" s="7"/>
    </row>
    <row r="445" spans="1:10" ht="24.95" customHeight="1">
      <c r="A445" s="2">
        <v>443</v>
      </c>
      <c r="B445" s="7" t="str">
        <f>"张小龙"</f>
        <v>张小龙</v>
      </c>
      <c r="C445" s="7" t="str">
        <f>"男        "</f>
        <v xml:space="preserve">男        </v>
      </c>
      <c r="D445" s="7" t="str">
        <f t="shared" si="62"/>
        <v>汉族</v>
      </c>
      <c r="E445" s="8" t="s">
        <v>192</v>
      </c>
      <c r="F445" s="7" t="str">
        <f t="shared" ref="F445:F449" si="67">"本科学士"</f>
        <v>本科学士</v>
      </c>
      <c r="G445" s="7" t="str">
        <f>"2017.07.01"</f>
        <v>2017.07.01</v>
      </c>
      <c r="H445" s="7" t="str">
        <f t="shared" si="66"/>
        <v>是</v>
      </c>
      <c r="I445" s="6" t="s">
        <v>206</v>
      </c>
      <c r="J445" s="7"/>
    </row>
    <row r="446" spans="1:10" ht="24.95" customHeight="1">
      <c r="A446" s="2">
        <v>444</v>
      </c>
      <c r="B446" s="7" t="str">
        <f>"姚倩"</f>
        <v>姚倩</v>
      </c>
      <c r="C446" s="7" t="str">
        <f t="shared" ref="C446:C455" si="68">"女        "</f>
        <v xml:space="preserve">女        </v>
      </c>
      <c r="D446" s="7" t="str">
        <f t="shared" si="62"/>
        <v>汉族</v>
      </c>
      <c r="E446" s="8" t="s">
        <v>192</v>
      </c>
      <c r="F446" s="7" t="str">
        <f t="shared" si="67"/>
        <v>本科学士</v>
      </c>
      <c r="G446" s="7" t="str">
        <f>"2012.07.01"</f>
        <v>2012.07.01</v>
      </c>
      <c r="H446" s="7" t="str">
        <f t="shared" si="66"/>
        <v>是</v>
      </c>
      <c r="I446" s="6" t="s">
        <v>206</v>
      </c>
      <c r="J446" s="7"/>
    </row>
    <row r="447" spans="1:10" ht="24.95" customHeight="1">
      <c r="A447" s="2">
        <v>445</v>
      </c>
      <c r="B447" s="7" t="str">
        <f>"陈春霞"</f>
        <v>陈春霞</v>
      </c>
      <c r="C447" s="7" t="str">
        <f t="shared" si="68"/>
        <v xml:space="preserve">女        </v>
      </c>
      <c r="D447" s="7" t="str">
        <f t="shared" si="62"/>
        <v>汉族</v>
      </c>
      <c r="E447" s="8" t="s">
        <v>193</v>
      </c>
      <c r="F447" s="7" t="str">
        <f t="shared" si="67"/>
        <v>本科学士</v>
      </c>
      <c r="G447" s="7" t="str">
        <f>"2012.07.01"</f>
        <v>2012.07.01</v>
      </c>
      <c r="H447" s="7" t="str">
        <f t="shared" si="66"/>
        <v>是</v>
      </c>
      <c r="I447" s="6" t="s">
        <v>206</v>
      </c>
      <c r="J447" s="7"/>
    </row>
    <row r="448" spans="1:10" ht="24.95" customHeight="1">
      <c r="A448" s="2">
        <v>446</v>
      </c>
      <c r="B448" s="4" t="str">
        <f>"梁礼兰"</f>
        <v>梁礼兰</v>
      </c>
      <c r="C448" s="4" t="str">
        <f t="shared" si="68"/>
        <v xml:space="preserve">女        </v>
      </c>
      <c r="D448" s="4" t="str">
        <f t="shared" si="62"/>
        <v>汉族</v>
      </c>
      <c r="E448" s="5" t="s">
        <v>194</v>
      </c>
      <c r="F448" s="4" t="str">
        <f t="shared" si="67"/>
        <v>本科学士</v>
      </c>
      <c r="G448" s="4" t="str">
        <f>"2014.06.01"</f>
        <v>2014.06.01</v>
      </c>
      <c r="H448" s="4" t="str">
        <f>"不是"</f>
        <v>不是</v>
      </c>
      <c r="I448" s="6" t="s">
        <v>206</v>
      </c>
      <c r="J448" s="4"/>
    </row>
    <row r="449" spans="1:10" ht="24.95" customHeight="1">
      <c r="A449" s="2">
        <v>447</v>
      </c>
      <c r="B449" s="4" t="str">
        <f>"廖意玉"</f>
        <v>廖意玉</v>
      </c>
      <c r="C449" s="4" t="str">
        <f t="shared" si="68"/>
        <v xml:space="preserve">女        </v>
      </c>
      <c r="D449" s="4" t="str">
        <f t="shared" si="62"/>
        <v>汉族</v>
      </c>
      <c r="E449" s="5" t="s">
        <v>195</v>
      </c>
      <c r="F449" s="4" t="str">
        <f t="shared" si="67"/>
        <v>本科学士</v>
      </c>
      <c r="G449" s="4" t="str">
        <f>"2012.06.01"</f>
        <v>2012.06.01</v>
      </c>
      <c r="H449" s="4" t="str">
        <f>"不是"</f>
        <v>不是</v>
      </c>
      <c r="I449" s="6" t="s">
        <v>206</v>
      </c>
      <c r="J449" s="4"/>
    </row>
    <row r="450" spans="1:10" ht="24.95" customHeight="1">
      <c r="A450" s="2">
        <v>448</v>
      </c>
      <c r="B450" s="4" t="str">
        <f>"陈应华"</f>
        <v>陈应华</v>
      </c>
      <c r="C450" s="4" t="str">
        <f t="shared" si="68"/>
        <v xml:space="preserve">女        </v>
      </c>
      <c r="D450" s="4" t="str">
        <f t="shared" si="62"/>
        <v>汉族</v>
      </c>
      <c r="E450" s="5" t="s">
        <v>193</v>
      </c>
      <c r="F450" s="4" t="str">
        <f>"专科无学位"</f>
        <v>专科无学位</v>
      </c>
      <c r="G450" s="4" t="str">
        <f>"2016.06.01"</f>
        <v>2016.06.01</v>
      </c>
      <c r="H450" s="4" t="str">
        <f>"是"</f>
        <v>是</v>
      </c>
      <c r="I450" s="6" t="s">
        <v>206</v>
      </c>
      <c r="J450" s="4"/>
    </row>
    <row r="451" spans="1:10" ht="24.95" customHeight="1">
      <c r="A451" s="2">
        <v>449</v>
      </c>
      <c r="B451" s="4" t="str">
        <f>"苏龙洁"</f>
        <v>苏龙洁</v>
      </c>
      <c r="C451" s="4" t="str">
        <f t="shared" si="68"/>
        <v xml:space="preserve">女        </v>
      </c>
      <c r="D451" s="4" t="str">
        <f t="shared" si="62"/>
        <v>汉族</v>
      </c>
      <c r="E451" s="5" t="s">
        <v>196</v>
      </c>
      <c r="F451" s="4" t="str">
        <f>"本科学士"</f>
        <v>本科学士</v>
      </c>
      <c r="G451" s="4" t="str">
        <f>"2011.07.01"</f>
        <v>2011.07.01</v>
      </c>
      <c r="H451" s="4" t="str">
        <f>"不是"</f>
        <v>不是</v>
      </c>
      <c r="I451" s="6" t="s">
        <v>206</v>
      </c>
      <c r="J451" s="4"/>
    </row>
    <row r="452" spans="1:10" ht="24.95" customHeight="1">
      <c r="A452" s="2">
        <v>450</v>
      </c>
      <c r="B452" s="4" t="str">
        <f>"龙芳"</f>
        <v>龙芳</v>
      </c>
      <c r="C452" s="4" t="str">
        <f t="shared" si="68"/>
        <v xml:space="preserve">女        </v>
      </c>
      <c r="D452" s="4" t="str">
        <f>"侗族"</f>
        <v>侗族</v>
      </c>
      <c r="E452" s="5" t="s">
        <v>192</v>
      </c>
      <c r="F452" s="4" t="str">
        <f>"本科学士"</f>
        <v>本科学士</v>
      </c>
      <c r="G452" s="4" t="str">
        <f>"2011.06.01"</f>
        <v>2011.06.01</v>
      </c>
      <c r="H452" s="4" t="str">
        <f>"是"</f>
        <v>是</v>
      </c>
      <c r="I452" s="6" t="s">
        <v>206</v>
      </c>
      <c r="J452" s="4"/>
    </row>
    <row r="453" spans="1:10" ht="24.95" customHeight="1">
      <c r="A453" s="2">
        <v>451</v>
      </c>
      <c r="B453" s="4" t="str">
        <f>"罗玉锦"</f>
        <v>罗玉锦</v>
      </c>
      <c r="C453" s="4" t="str">
        <f t="shared" si="68"/>
        <v xml:space="preserve">女        </v>
      </c>
      <c r="D453" s="4" t="str">
        <f t="shared" ref="D453:D469" si="69">"汉族"</f>
        <v>汉族</v>
      </c>
      <c r="E453" s="5" t="s">
        <v>194</v>
      </c>
      <c r="F453" s="4" t="str">
        <f t="shared" ref="F453:F458" si="70">"本科学士"</f>
        <v>本科学士</v>
      </c>
      <c r="G453" s="4" t="str">
        <f>"2015.06.01"</f>
        <v>2015.06.01</v>
      </c>
      <c r="H453" s="4" t="str">
        <f>"不是"</f>
        <v>不是</v>
      </c>
      <c r="I453" s="6" t="s">
        <v>206</v>
      </c>
      <c r="J453" s="4"/>
    </row>
    <row r="454" spans="1:10" ht="24.95" customHeight="1">
      <c r="A454" s="2">
        <v>452</v>
      </c>
      <c r="B454" s="4" t="str">
        <f>"何世佳"</f>
        <v>何世佳</v>
      </c>
      <c r="C454" s="4" t="str">
        <f t="shared" si="68"/>
        <v xml:space="preserve">女        </v>
      </c>
      <c r="D454" s="4" t="str">
        <f t="shared" si="69"/>
        <v>汉族</v>
      </c>
      <c r="E454" s="5" t="s">
        <v>197</v>
      </c>
      <c r="F454" s="4" t="str">
        <f t="shared" si="70"/>
        <v>本科学士</v>
      </c>
      <c r="G454" s="4" t="str">
        <f>"2017.06.01"</f>
        <v>2017.06.01</v>
      </c>
      <c r="H454" s="4" t="str">
        <f>"不是"</f>
        <v>不是</v>
      </c>
      <c r="I454" s="6" t="s">
        <v>206</v>
      </c>
      <c r="J454" s="4"/>
    </row>
    <row r="455" spans="1:10" ht="24.95" customHeight="1">
      <c r="A455" s="2">
        <v>453</v>
      </c>
      <c r="B455" s="4" t="str">
        <f>"庞虹"</f>
        <v>庞虹</v>
      </c>
      <c r="C455" s="4" t="str">
        <f t="shared" si="68"/>
        <v xml:space="preserve">女        </v>
      </c>
      <c r="D455" s="4" t="str">
        <f t="shared" si="69"/>
        <v>汉族</v>
      </c>
      <c r="E455" s="5" t="s">
        <v>198</v>
      </c>
      <c r="F455" s="4" t="str">
        <f t="shared" si="70"/>
        <v>本科学士</v>
      </c>
      <c r="G455" s="4" t="str">
        <f>"2013.06.01"</f>
        <v>2013.06.01</v>
      </c>
      <c r="H455" s="4" t="str">
        <f>"不是"</f>
        <v>不是</v>
      </c>
      <c r="I455" s="6" t="s">
        <v>206</v>
      </c>
      <c r="J455" s="4"/>
    </row>
    <row r="456" spans="1:10" ht="24.95" customHeight="1">
      <c r="A456" s="2">
        <v>454</v>
      </c>
      <c r="B456" s="4" t="str">
        <f>"文桂明"</f>
        <v>文桂明</v>
      </c>
      <c r="C456" s="4" t="str">
        <f>"男        "</f>
        <v xml:space="preserve">男        </v>
      </c>
      <c r="D456" s="4" t="str">
        <f t="shared" si="69"/>
        <v>汉族</v>
      </c>
      <c r="E456" s="5" t="s">
        <v>192</v>
      </c>
      <c r="F456" s="4" t="str">
        <f t="shared" si="70"/>
        <v>本科学士</v>
      </c>
      <c r="G456" s="4" t="str">
        <f>"2012.06.01"</f>
        <v>2012.06.01</v>
      </c>
      <c r="H456" s="4" t="str">
        <f>"是"</f>
        <v>是</v>
      </c>
      <c r="I456" s="6" t="s">
        <v>206</v>
      </c>
      <c r="J456" s="4"/>
    </row>
    <row r="457" spans="1:10" ht="24.95" customHeight="1">
      <c r="A457" s="2">
        <v>455</v>
      </c>
      <c r="B457" s="4" t="str">
        <f>"何佳林"</f>
        <v>何佳林</v>
      </c>
      <c r="C457" s="4" t="str">
        <f t="shared" ref="C457:C468" si="71">"女        "</f>
        <v xml:space="preserve">女        </v>
      </c>
      <c r="D457" s="4" t="str">
        <f t="shared" si="69"/>
        <v>汉族</v>
      </c>
      <c r="E457" s="5" t="s">
        <v>197</v>
      </c>
      <c r="F457" s="4" t="str">
        <f t="shared" si="70"/>
        <v>本科学士</v>
      </c>
      <c r="G457" s="4" t="str">
        <f>"2016.07.01"</f>
        <v>2016.07.01</v>
      </c>
      <c r="H457" s="4" t="str">
        <f>"不是"</f>
        <v>不是</v>
      </c>
      <c r="I457" s="6" t="s">
        <v>206</v>
      </c>
      <c r="J457" s="4"/>
    </row>
    <row r="458" spans="1:10" ht="24.95" customHeight="1">
      <c r="A458" s="2">
        <v>456</v>
      </c>
      <c r="B458" s="4" t="str">
        <f>"潘思君"</f>
        <v>潘思君</v>
      </c>
      <c r="C458" s="4" t="str">
        <f t="shared" si="71"/>
        <v xml:space="preserve">女        </v>
      </c>
      <c r="D458" s="4" t="str">
        <f t="shared" si="69"/>
        <v>汉族</v>
      </c>
      <c r="E458" s="5" t="s">
        <v>195</v>
      </c>
      <c r="F458" s="4" t="str">
        <f t="shared" si="70"/>
        <v>本科学士</v>
      </c>
      <c r="G458" s="4" t="str">
        <f>"2015.07.01"</f>
        <v>2015.07.01</v>
      </c>
      <c r="H458" s="4" t="str">
        <f>"不是"</f>
        <v>不是</v>
      </c>
      <c r="I458" s="6" t="s">
        <v>206</v>
      </c>
      <c r="J458" s="4"/>
    </row>
    <row r="459" spans="1:10" ht="24.95" customHeight="1">
      <c r="A459" s="2">
        <v>457</v>
      </c>
      <c r="B459" s="4" t="str">
        <f>"陈琼"</f>
        <v>陈琼</v>
      </c>
      <c r="C459" s="4" t="str">
        <f t="shared" si="71"/>
        <v xml:space="preserve">女        </v>
      </c>
      <c r="D459" s="4" t="str">
        <f t="shared" si="69"/>
        <v>汉族</v>
      </c>
      <c r="E459" s="5" t="s">
        <v>193</v>
      </c>
      <c r="F459" s="4" t="str">
        <f>"专科无学位"</f>
        <v>专科无学位</v>
      </c>
      <c r="G459" s="4" t="str">
        <f>"2011.07.01"</f>
        <v>2011.07.01</v>
      </c>
      <c r="H459" s="4" t="str">
        <f>"是"</f>
        <v>是</v>
      </c>
      <c r="I459" s="6" t="s">
        <v>206</v>
      </c>
      <c r="J459" s="4"/>
    </row>
    <row r="460" spans="1:10" ht="24.95" customHeight="1">
      <c r="A460" s="2">
        <v>458</v>
      </c>
      <c r="B460" s="4" t="str">
        <f>"晏妮"</f>
        <v>晏妮</v>
      </c>
      <c r="C460" s="4" t="str">
        <f t="shared" si="71"/>
        <v xml:space="preserve">女        </v>
      </c>
      <c r="D460" s="4" t="str">
        <f t="shared" si="69"/>
        <v>汉族</v>
      </c>
      <c r="E460" s="5" t="s">
        <v>199</v>
      </c>
      <c r="F460" s="4" t="str">
        <f t="shared" ref="F460:F465" si="72">"本科学士"</f>
        <v>本科学士</v>
      </c>
      <c r="G460" s="4" t="str">
        <f>"2017.06.01"</f>
        <v>2017.06.01</v>
      </c>
      <c r="H460" s="4" t="str">
        <f>"不是"</f>
        <v>不是</v>
      </c>
      <c r="I460" s="6" t="s">
        <v>206</v>
      </c>
      <c r="J460" s="4"/>
    </row>
    <row r="461" spans="1:10" ht="24.95" customHeight="1">
      <c r="A461" s="2">
        <v>459</v>
      </c>
      <c r="B461" s="4" t="str">
        <f>"陈霞"</f>
        <v>陈霞</v>
      </c>
      <c r="C461" s="4" t="str">
        <f t="shared" si="71"/>
        <v xml:space="preserve">女        </v>
      </c>
      <c r="D461" s="4" t="str">
        <f t="shared" si="69"/>
        <v>汉族</v>
      </c>
      <c r="E461" s="5" t="s">
        <v>194</v>
      </c>
      <c r="F461" s="4" t="str">
        <f t="shared" si="72"/>
        <v>本科学士</v>
      </c>
      <c r="G461" s="4" t="str">
        <f>"2016.06.01"</f>
        <v>2016.06.01</v>
      </c>
      <c r="H461" s="4" t="str">
        <f>"不是"</f>
        <v>不是</v>
      </c>
      <c r="I461" s="6" t="s">
        <v>206</v>
      </c>
      <c r="J461" s="4"/>
    </row>
    <row r="462" spans="1:10" ht="24.95" customHeight="1">
      <c r="A462" s="2">
        <v>460</v>
      </c>
      <c r="B462" s="4" t="str">
        <f>"沙小誉"</f>
        <v>沙小誉</v>
      </c>
      <c r="C462" s="4" t="str">
        <f t="shared" si="71"/>
        <v xml:space="preserve">女        </v>
      </c>
      <c r="D462" s="4" t="str">
        <f t="shared" si="69"/>
        <v>汉族</v>
      </c>
      <c r="E462" s="5" t="s">
        <v>200</v>
      </c>
      <c r="F462" s="4" t="str">
        <f t="shared" si="72"/>
        <v>本科学士</v>
      </c>
      <c r="G462" s="4" t="str">
        <f>"2017.06.01"</f>
        <v>2017.06.01</v>
      </c>
      <c r="H462" s="4" t="str">
        <f>"不是"</f>
        <v>不是</v>
      </c>
      <c r="I462" s="6" t="s">
        <v>206</v>
      </c>
      <c r="J462" s="4"/>
    </row>
    <row r="463" spans="1:10" ht="24.95" customHeight="1">
      <c r="A463" s="2">
        <v>461</v>
      </c>
      <c r="B463" s="4" t="str">
        <f>"禤丽庄"</f>
        <v>禤丽庄</v>
      </c>
      <c r="C463" s="4" t="str">
        <f t="shared" si="71"/>
        <v xml:space="preserve">女        </v>
      </c>
      <c r="D463" s="4" t="str">
        <f t="shared" si="69"/>
        <v>汉族</v>
      </c>
      <c r="E463" s="5" t="s">
        <v>201</v>
      </c>
      <c r="F463" s="4" t="str">
        <f t="shared" si="72"/>
        <v>本科学士</v>
      </c>
      <c r="G463" s="4" t="str">
        <f>"2012.07.01"</f>
        <v>2012.07.01</v>
      </c>
      <c r="H463" s="4" t="str">
        <f>"不是"</f>
        <v>不是</v>
      </c>
      <c r="I463" s="6" t="s">
        <v>206</v>
      </c>
      <c r="J463" s="4"/>
    </row>
    <row r="464" spans="1:10" ht="24.95" customHeight="1">
      <c r="A464" s="2">
        <v>462</v>
      </c>
      <c r="B464" s="4" t="str">
        <f>"陈妙"</f>
        <v>陈妙</v>
      </c>
      <c r="C464" s="4" t="str">
        <f t="shared" si="71"/>
        <v xml:space="preserve">女        </v>
      </c>
      <c r="D464" s="4" t="str">
        <f t="shared" si="69"/>
        <v>汉族</v>
      </c>
      <c r="E464" s="5" t="s">
        <v>192</v>
      </c>
      <c r="F464" s="4" t="str">
        <f t="shared" si="72"/>
        <v>本科学士</v>
      </c>
      <c r="G464" s="4" t="str">
        <f>"2017.06.01"</f>
        <v>2017.06.01</v>
      </c>
      <c r="H464" s="4" t="str">
        <f>"是"</f>
        <v>是</v>
      </c>
      <c r="I464" s="6" t="s">
        <v>206</v>
      </c>
      <c r="J464" s="4"/>
    </row>
    <row r="465" spans="1:10" ht="24.95" customHeight="1">
      <c r="A465" s="2">
        <v>463</v>
      </c>
      <c r="B465" s="4" t="str">
        <f>"杨晓芸"</f>
        <v>杨晓芸</v>
      </c>
      <c r="C465" s="4" t="str">
        <f t="shared" si="71"/>
        <v xml:space="preserve">女        </v>
      </c>
      <c r="D465" s="4" t="str">
        <f t="shared" si="69"/>
        <v>汉族</v>
      </c>
      <c r="E465" s="5" t="s">
        <v>192</v>
      </c>
      <c r="F465" s="4" t="str">
        <f t="shared" si="72"/>
        <v>本科学士</v>
      </c>
      <c r="G465" s="4" t="str">
        <f>"2017.06.01"</f>
        <v>2017.06.01</v>
      </c>
      <c r="H465" s="4" t="str">
        <f>"是"</f>
        <v>是</v>
      </c>
      <c r="I465" s="6" t="s">
        <v>206</v>
      </c>
      <c r="J465" s="4"/>
    </row>
    <row r="466" spans="1:10" ht="24.95" customHeight="1">
      <c r="A466" s="2">
        <v>464</v>
      </c>
      <c r="B466" s="4" t="str">
        <f>"曾君"</f>
        <v>曾君</v>
      </c>
      <c r="C466" s="4" t="str">
        <f t="shared" si="71"/>
        <v xml:space="preserve">女        </v>
      </c>
      <c r="D466" s="4" t="str">
        <f t="shared" si="69"/>
        <v>汉族</v>
      </c>
      <c r="E466" s="5" t="s">
        <v>193</v>
      </c>
      <c r="F466" s="4" t="str">
        <f>"专科无学位"</f>
        <v>专科无学位</v>
      </c>
      <c r="G466" s="4" t="str">
        <f>"2014.06.01"</f>
        <v>2014.06.01</v>
      </c>
      <c r="H466" s="4" t="str">
        <f>"是"</f>
        <v>是</v>
      </c>
      <c r="I466" s="6" t="s">
        <v>206</v>
      </c>
      <c r="J466" s="4"/>
    </row>
    <row r="467" spans="1:10" ht="24.95" customHeight="1">
      <c r="A467" s="2">
        <v>465</v>
      </c>
      <c r="B467" s="4" t="str">
        <f>"宁建珊"</f>
        <v>宁建珊</v>
      </c>
      <c r="C467" s="4" t="str">
        <f t="shared" si="71"/>
        <v xml:space="preserve">女        </v>
      </c>
      <c r="D467" s="4" t="str">
        <f t="shared" si="69"/>
        <v>汉族</v>
      </c>
      <c r="E467" s="5" t="s">
        <v>193</v>
      </c>
      <c r="F467" s="4" t="str">
        <f>"专科无学位"</f>
        <v>专科无学位</v>
      </c>
      <c r="G467" s="4" t="str">
        <f>"2017.06.01"</f>
        <v>2017.06.01</v>
      </c>
      <c r="H467" s="4" t="str">
        <f>"是"</f>
        <v>是</v>
      </c>
      <c r="I467" s="6" t="s">
        <v>206</v>
      </c>
      <c r="J467" s="4"/>
    </row>
    <row r="468" spans="1:10" ht="24.95" customHeight="1">
      <c r="A468" s="2">
        <v>466</v>
      </c>
      <c r="B468" s="4" t="str">
        <f>"周泽莉"</f>
        <v>周泽莉</v>
      </c>
      <c r="C468" s="4" t="str">
        <f t="shared" si="71"/>
        <v xml:space="preserve">女        </v>
      </c>
      <c r="D468" s="4" t="str">
        <f t="shared" si="69"/>
        <v>汉族</v>
      </c>
      <c r="E468" s="5" t="s">
        <v>201</v>
      </c>
      <c r="F468" s="4" t="str">
        <f>"本科学士"</f>
        <v>本科学士</v>
      </c>
      <c r="G468" s="4" t="str">
        <f>"2017.06.01"</f>
        <v>2017.06.01</v>
      </c>
      <c r="H468" s="4" t="str">
        <f>"不是"</f>
        <v>不是</v>
      </c>
      <c r="I468" s="6" t="s">
        <v>206</v>
      </c>
      <c r="J468" s="4"/>
    </row>
    <row r="469" spans="1:10" ht="24.95" customHeight="1">
      <c r="A469" s="2">
        <v>467</v>
      </c>
      <c r="B469" s="4" t="str">
        <f>"吴创"</f>
        <v>吴创</v>
      </c>
      <c r="C469" s="4" t="str">
        <f>"男        "</f>
        <v xml:space="preserve">男        </v>
      </c>
      <c r="D469" s="4" t="str">
        <f t="shared" si="69"/>
        <v>汉族</v>
      </c>
      <c r="E469" s="5" t="s">
        <v>192</v>
      </c>
      <c r="F469" s="4" t="str">
        <f>"本科学士"</f>
        <v>本科学士</v>
      </c>
      <c r="G469" s="4" t="str">
        <f>"2013.06.01"</f>
        <v>2013.06.01</v>
      </c>
      <c r="H469" s="4" t="str">
        <f>"是"</f>
        <v>是</v>
      </c>
      <c r="I469" s="6" t="s">
        <v>206</v>
      </c>
      <c r="J469" s="4"/>
    </row>
    <row r="470" spans="1:10" ht="24.95" customHeight="1">
      <c r="A470" s="2">
        <v>468</v>
      </c>
      <c r="B470" s="4" t="str">
        <f>"窦羽"</f>
        <v>窦羽</v>
      </c>
      <c r="C470" s="4" t="str">
        <f t="shared" ref="C470:C479" si="73">"女        "</f>
        <v xml:space="preserve">女        </v>
      </c>
      <c r="D470" s="4" t="str">
        <f>"回族"</f>
        <v>回族</v>
      </c>
      <c r="E470" s="5" t="s">
        <v>192</v>
      </c>
      <c r="F470" s="4" t="str">
        <f>"本科学士"</f>
        <v>本科学士</v>
      </c>
      <c r="G470" s="4" t="str">
        <f>"2015.06.01"</f>
        <v>2015.06.01</v>
      </c>
      <c r="H470" s="4" t="str">
        <f>"是"</f>
        <v>是</v>
      </c>
      <c r="I470" s="6" t="s">
        <v>206</v>
      </c>
      <c r="J470" s="4"/>
    </row>
    <row r="471" spans="1:10" ht="24.95" customHeight="1">
      <c r="A471" s="2">
        <v>469</v>
      </c>
      <c r="B471" s="4" t="str">
        <f>"罗春媚"</f>
        <v>罗春媚</v>
      </c>
      <c r="C471" s="4" t="str">
        <f t="shared" si="73"/>
        <v xml:space="preserve">女        </v>
      </c>
      <c r="D471" s="4" t="str">
        <f t="shared" ref="D471:D481" si="74">"汉族"</f>
        <v>汉族</v>
      </c>
      <c r="E471" s="5" t="s">
        <v>193</v>
      </c>
      <c r="F471" s="4" t="str">
        <f>"专科无学位"</f>
        <v>专科无学位</v>
      </c>
      <c r="G471" s="4" t="str">
        <f>"2015.06.01"</f>
        <v>2015.06.01</v>
      </c>
      <c r="H471" s="4" t="str">
        <f>"是"</f>
        <v>是</v>
      </c>
      <c r="I471" s="6" t="s">
        <v>206</v>
      </c>
      <c r="J471" s="4"/>
    </row>
    <row r="472" spans="1:10" ht="24.95" customHeight="1">
      <c r="A472" s="2">
        <v>470</v>
      </c>
      <c r="B472" s="4" t="str">
        <f>"周琼"</f>
        <v>周琼</v>
      </c>
      <c r="C472" s="4" t="str">
        <f t="shared" si="73"/>
        <v xml:space="preserve">女        </v>
      </c>
      <c r="D472" s="4" t="str">
        <f t="shared" si="74"/>
        <v>汉族</v>
      </c>
      <c r="E472" s="5" t="s">
        <v>193</v>
      </c>
      <c r="F472" s="4" t="str">
        <f>"专科无学位"</f>
        <v>专科无学位</v>
      </c>
      <c r="G472" s="4" t="str">
        <f>"2015.06.01"</f>
        <v>2015.06.01</v>
      </c>
      <c r="H472" s="4" t="str">
        <f>"是"</f>
        <v>是</v>
      </c>
      <c r="I472" s="6" t="s">
        <v>206</v>
      </c>
      <c r="J472" s="4"/>
    </row>
    <row r="473" spans="1:10" ht="24.95" customHeight="1">
      <c r="A473" s="2">
        <v>471</v>
      </c>
      <c r="B473" s="4" t="str">
        <f>"李燕秋"</f>
        <v>李燕秋</v>
      </c>
      <c r="C473" s="4" t="str">
        <f t="shared" si="73"/>
        <v xml:space="preserve">女        </v>
      </c>
      <c r="D473" s="4" t="str">
        <f t="shared" si="74"/>
        <v>汉族</v>
      </c>
      <c r="E473" s="5" t="s">
        <v>202</v>
      </c>
      <c r="F473" s="4" t="str">
        <f t="shared" ref="F473:F479" si="75">"本科学士"</f>
        <v>本科学士</v>
      </c>
      <c r="G473" s="4" t="str">
        <f>"2017.06.01"</f>
        <v>2017.06.01</v>
      </c>
      <c r="H473" s="4" t="str">
        <f>"不是"</f>
        <v>不是</v>
      </c>
      <c r="I473" s="6" t="s">
        <v>206</v>
      </c>
      <c r="J473" s="4"/>
    </row>
    <row r="474" spans="1:10" ht="24.95" customHeight="1">
      <c r="A474" s="2">
        <v>472</v>
      </c>
      <c r="B474" s="4" t="str">
        <f>"陈绮婷"</f>
        <v>陈绮婷</v>
      </c>
      <c r="C474" s="4" t="str">
        <f t="shared" si="73"/>
        <v xml:space="preserve">女        </v>
      </c>
      <c r="D474" s="4" t="str">
        <f t="shared" si="74"/>
        <v>汉族</v>
      </c>
      <c r="E474" s="5" t="s">
        <v>203</v>
      </c>
      <c r="F474" s="4" t="str">
        <f t="shared" si="75"/>
        <v>本科学士</v>
      </c>
      <c r="G474" s="4" t="str">
        <f>"2016.06.01"</f>
        <v>2016.06.01</v>
      </c>
      <c r="H474" s="4" t="str">
        <f>"是"</f>
        <v>是</v>
      </c>
      <c r="I474" s="6" t="s">
        <v>206</v>
      </c>
      <c r="J474" s="4"/>
    </row>
    <row r="475" spans="1:10" ht="24.95" customHeight="1">
      <c r="A475" s="2">
        <v>473</v>
      </c>
      <c r="B475" s="4" t="str">
        <f>"陈海英"</f>
        <v>陈海英</v>
      </c>
      <c r="C475" s="4" t="str">
        <f t="shared" si="73"/>
        <v xml:space="preserve">女        </v>
      </c>
      <c r="D475" s="4" t="str">
        <f t="shared" si="74"/>
        <v>汉族</v>
      </c>
      <c r="E475" s="5" t="s">
        <v>204</v>
      </c>
      <c r="F475" s="4" t="str">
        <f t="shared" si="75"/>
        <v>本科学士</v>
      </c>
      <c r="G475" s="4" t="str">
        <f>"2014.06.01"</f>
        <v>2014.06.01</v>
      </c>
      <c r="H475" s="4" t="str">
        <f>"不是"</f>
        <v>不是</v>
      </c>
      <c r="I475" s="6" t="s">
        <v>206</v>
      </c>
      <c r="J475" s="4"/>
    </row>
    <row r="476" spans="1:10" ht="24.95" customHeight="1">
      <c r="A476" s="2">
        <v>474</v>
      </c>
      <c r="B476" s="4" t="str">
        <f>"谢洁"</f>
        <v>谢洁</v>
      </c>
      <c r="C476" s="4" t="str">
        <f t="shared" si="73"/>
        <v xml:space="preserve">女        </v>
      </c>
      <c r="D476" s="4" t="str">
        <f t="shared" si="74"/>
        <v>汉族</v>
      </c>
      <c r="E476" s="5" t="s">
        <v>199</v>
      </c>
      <c r="F476" s="4" t="str">
        <f t="shared" si="75"/>
        <v>本科学士</v>
      </c>
      <c r="G476" s="4" t="str">
        <f>"2017.06.01"</f>
        <v>2017.06.01</v>
      </c>
      <c r="H476" s="4" t="str">
        <f>"不是"</f>
        <v>不是</v>
      </c>
      <c r="I476" s="6" t="s">
        <v>206</v>
      </c>
      <c r="J476" s="4"/>
    </row>
    <row r="477" spans="1:10" ht="24.95" customHeight="1">
      <c r="A477" s="2">
        <v>475</v>
      </c>
      <c r="B477" s="4" t="str">
        <f>"刘恩凤"</f>
        <v>刘恩凤</v>
      </c>
      <c r="C477" s="4" t="str">
        <f t="shared" si="73"/>
        <v xml:space="preserve">女        </v>
      </c>
      <c r="D477" s="4" t="str">
        <f t="shared" si="74"/>
        <v>汉族</v>
      </c>
      <c r="E477" s="5" t="s">
        <v>192</v>
      </c>
      <c r="F477" s="4" t="str">
        <f t="shared" si="75"/>
        <v>本科学士</v>
      </c>
      <c r="G477" s="4" t="str">
        <f>"2017.07.01"</f>
        <v>2017.07.01</v>
      </c>
      <c r="H477" s="4" t="str">
        <f>"是"</f>
        <v>是</v>
      </c>
      <c r="I477" s="6" t="s">
        <v>206</v>
      </c>
      <c r="J477" s="4"/>
    </row>
    <row r="478" spans="1:10" ht="24.95" customHeight="1">
      <c r="A478" s="2">
        <v>476</v>
      </c>
      <c r="B478" s="4" t="str">
        <f>"石斌玲"</f>
        <v>石斌玲</v>
      </c>
      <c r="C478" s="4" t="str">
        <f t="shared" si="73"/>
        <v xml:space="preserve">女        </v>
      </c>
      <c r="D478" s="4" t="str">
        <f t="shared" si="74"/>
        <v>汉族</v>
      </c>
      <c r="E478" s="5" t="s">
        <v>205</v>
      </c>
      <c r="F478" s="4" t="str">
        <f t="shared" si="75"/>
        <v>本科学士</v>
      </c>
      <c r="G478" s="4" t="str">
        <f>"2015.07.01"</f>
        <v>2015.07.01</v>
      </c>
      <c r="H478" s="4" t="str">
        <f>"是"</f>
        <v>是</v>
      </c>
      <c r="I478" s="6" t="s">
        <v>206</v>
      </c>
      <c r="J478" s="4"/>
    </row>
    <row r="479" spans="1:10" ht="24.95" customHeight="1">
      <c r="A479" s="2">
        <v>477</v>
      </c>
      <c r="B479" s="4" t="str">
        <f>"周永智"</f>
        <v>周永智</v>
      </c>
      <c r="C479" s="4" t="str">
        <f t="shared" si="73"/>
        <v xml:space="preserve">女        </v>
      </c>
      <c r="D479" s="4" t="str">
        <f t="shared" si="74"/>
        <v>汉族</v>
      </c>
      <c r="E479" s="5" t="s">
        <v>194</v>
      </c>
      <c r="F479" s="4" t="str">
        <f t="shared" si="75"/>
        <v>本科学士</v>
      </c>
      <c r="G479" s="4" t="str">
        <f>"2010.06.01"</f>
        <v>2010.06.01</v>
      </c>
      <c r="H479" s="4" t="str">
        <f>"不是"</f>
        <v>不是</v>
      </c>
      <c r="I479" s="6" t="s">
        <v>206</v>
      </c>
      <c r="J479" s="4"/>
    </row>
    <row r="480" spans="1:10" ht="24.95" customHeight="1">
      <c r="A480" s="2">
        <v>478</v>
      </c>
      <c r="B480" s="4" t="str">
        <f>"徐海"</f>
        <v>徐海</v>
      </c>
      <c r="C480" s="4" t="str">
        <f>"男        "</f>
        <v xml:space="preserve">男        </v>
      </c>
      <c r="D480" s="4" t="str">
        <f t="shared" si="74"/>
        <v>汉族</v>
      </c>
      <c r="E480" s="5" t="s">
        <v>193</v>
      </c>
      <c r="F480" s="4" t="str">
        <f>"专科无学位"</f>
        <v>专科无学位</v>
      </c>
      <c r="G480" s="4" t="str">
        <f>"2012.06.01"</f>
        <v>2012.06.01</v>
      </c>
      <c r="H480" s="4" t="str">
        <f>"是"</f>
        <v>是</v>
      </c>
      <c r="I480" s="6" t="s">
        <v>206</v>
      </c>
      <c r="J480" s="4"/>
    </row>
    <row r="481" spans="1:10" ht="24.95" customHeight="1">
      <c r="A481" s="2">
        <v>479</v>
      </c>
      <c r="B481" s="4" t="str">
        <f>"吴雪"</f>
        <v>吴雪</v>
      </c>
      <c r="C481" s="4" t="str">
        <f t="shared" ref="C481" si="76">"女        "</f>
        <v xml:space="preserve">女        </v>
      </c>
      <c r="D481" s="4" t="str">
        <f t="shared" si="74"/>
        <v>汉族</v>
      </c>
      <c r="E481" s="5" t="s">
        <v>191</v>
      </c>
      <c r="F481" s="4" t="str">
        <f>"专科无学位"</f>
        <v>专科无学位</v>
      </c>
      <c r="G481" s="4" t="str">
        <f>"2017.07.01"</f>
        <v>2017.07.01</v>
      </c>
      <c r="H481" s="4" t="str">
        <f>"是"</f>
        <v>是</v>
      </c>
      <c r="I481" s="6" t="s">
        <v>206</v>
      </c>
      <c r="J481" s="4"/>
    </row>
    <row r="482" spans="1:10" ht="24.95" customHeight="1">
      <c r="A482" s="2">
        <v>480</v>
      </c>
      <c r="B482" s="4" t="s">
        <v>208</v>
      </c>
      <c r="C482" s="4" t="s">
        <v>209</v>
      </c>
      <c r="D482" s="4" t="s">
        <v>207</v>
      </c>
      <c r="E482" s="5" t="s">
        <v>210</v>
      </c>
      <c r="F482" s="4" t="s">
        <v>211</v>
      </c>
      <c r="G482" s="4" t="s">
        <v>212</v>
      </c>
      <c r="H482" s="4" t="s">
        <v>213</v>
      </c>
      <c r="I482" s="6" t="s">
        <v>206</v>
      </c>
      <c r="J482" s="4"/>
    </row>
    <row r="483" spans="1:10" ht="24.95" customHeight="1">
      <c r="A483" s="2">
        <v>481</v>
      </c>
      <c r="B483" s="4" t="str">
        <f>"王芳琼"</f>
        <v>王芳琼</v>
      </c>
      <c r="C483" s="4" t="str">
        <f t="shared" si="61"/>
        <v xml:space="preserve">女        </v>
      </c>
      <c r="D483" s="4" t="str">
        <f t="shared" si="62"/>
        <v>汉族</v>
      </c>
      <c r="E483" s="5" t="s">
        <v>145</v>
      </c>
      <c r="F483" s="4" t="str">
        <f>"本科学士"</f>
        <v>本科学士</v>
      </c>
      <c r="G483" s="4" t="str">
        <f>"2016.06.01"</f>
        <v>2016.06.01</v>
      </c>
      <c r="H483" s="2" t="str">
        <f>"是"</f>
        <v>是</v>
      </c>
      <c r="I483" s="2" t="s">
        <v>22</v>
      </c>
      <c r="J483" s="4"/>
    </row>
    <row r="484" spans="1:10" ht="24.95" customHeight="1">
      <c r="A484" s="2">
        <v>482</v>
      </c>
      <c r="B484" s="4" t="str">
        <f>"龚虹铭"</f>
        <v>龚虹铭</v>
      </c>
      <c r="C484" s="4" t="str">
        <f t="shared" si="61"/>
        <v xml:space="preserve">女        </v>
      </c>
      <c r="D484" s="4" t="str">
        <f t="shared" si="62"/>
        <v>汉族</v>
      </c>
      <c r="E484" s="5" t="s">
        <v>72</v>
      </c>
      <c r="F484" s="4" t="str">
        <f>"专科无学位"</f>
        <v>专科无学位</v>
      </c>
      <c r="G484" s="4" t="str">
        <f>"2011.06.01"</f>
        <v>2011.06.01</v>
      </c>
      <c r="H484" s="2" t="str">
        <f>"是"</f>
        <v>是</v>
      </c>
      <c r="I484" s="2" t="s">
        <v>22</v>
      </c>
      <c r="J484" s="4"/>
    </row>
    <row r="485" spans="1:10" ht="24.95" customHeight="1">
      <c r="A485" s="2">
        <v>483</v>
      </c>
      <c r="B485" s="4" t="str">
        <f>"林洁"</f>
        <v>林洁</v>
      </c>
      <c r="C485" s="4" t="str">
        <f t="shared" si="61"/>
        <v xml:space="preserve">女        </v>
      </c>
      <c r="D485" s="4" t="str">
        <f t="shared" si="62"/>
        <v>汉族</v>
      </c>
      <c r="E485" s="5" t="s">
        <v>72</v>
      </c>
      <c r="F485" s="4" t="str">
        <f>"专科无学位"</f>
        <v>专科无学位</v>
      </c>
      <c r="G485" s="4" t="str">
        <f>"2017.07.01"</f>
        <v>2017.07.01</v>
      </c>
      <c r="H485" s="2" t="str">
        <f>"是"</f>
        <v>是</v>
      </c>
      <c r="I485" s="2" t="s">
        <v>22</v>
      </c>
      <c r="J485" s="4"/>
    </row>
    <row r="486" spans="1:10" ht="24.95" customHeight="1">
      <c r="A486" s="2">
        <v>484</v>
      </c>
      <c r="B486" s="4" t="str">
        <f>"陈燕艺"</f>
        <v>陈燕艺</v>
      </c>
      <c r="C486" s="4" t="str">
        <f t="shared" si="61"/>
        <v xml:space="preserve">女        </v>
      </c>
      <c r="D486" s="4" t="str">
        <f t="shared" si="62"/>
        <v>汉族</v>
      </c>
      <c r="E486" s="5" t="s">
        <v>122</v>
      </c>
      <c r="F486" s="4" t="str">
        <f>"本科学士"</f>
        <v>本科学士</v>
      </c>
      <c r="G486" s="4" t="str">
        <f>"2012.06.01"</f>
        <v>2012.06.01</v>
      </c>
      <c r="H486" s="2" t="str">
        <f>"不是"</f>
        <v>不是</v>
      </c>
      <c r="I486" s="2" t="s">
        <v>22</v>
      </c>
      <c r="J486" s="4"/>
    </row>
    <row r="487" spans="1:10" ht="24.95" customHeight="1">
      <c r="A487" s="2">
        <v>485</v>
      </c>
      <c r="B487" s="4" t="str">
        <f>"宁春霞"</f>
        <v>宁春霞</v>
      </c>
      <c r="C487" s="4" t="str">
        <f t="shared" si="61"/>
        <v xml:space="preserve">女        </v>
      </c>
      <c r="D487" s="4" t="str">
        <f t="shared" si="62"/>
        <v>汉族</v>
      </c>
      <c r="E487" s="5" t="s">
        <v>72</v>
      </c>
      <c r="F487" s="4" t="str">
        <f>"专科无学位"</f>
        <v>专科无学位</v>
      </c>
      <c r="G487" s="4" t="str">
        <f>"2015.06.01"</f>
        <v>2015.06.01</v>
      </c>
      <c r="H487" s="2" t="str">
        <f>"是"</f>
        <v>是</v>
      </c>
      <c r="I487" s="2" t="s">
        <v>22</v>
      </c>
      <c r="J487" s="4"/>
    </row>
    <row r="488" spans="1:10" ht="24.95" customHeight="1">
      <c r="A488" s="2">
        <v>486</v>
      </c>
      <c r="B488" s="4" t="str">
        <f>"覃琳琳"</f>
        <v>覃琳琳</v>
      </c>
      <c r="C488" s="4" t="str">
        <f t="shared" si="61"/>
        <v xml:space="preserve">女        </v>
      </c>
      <c r="D488" s="4" t="str">
        <f t="shared" si="62"/>
        <v>汉族</v>
      </c>
      <c r="E488" s="5" t="s">
        <v>102</v>
      </c>
      <c r="F488" s="4" t="str">
        <f t="shared" ref="F488:F491" si="77">"本科学士"</f>
        <v>本科学士</v>
      </c>
      <c r="G488" s="4" t="str">
        <f>"2012.06.01"</f>
        <v>2012.06.01</v>
      </c>
      <c r="H488" s="2" t="str">
        <f>"是"</f>
        <v>是</v>
      </c>
      <c r="I488" s="2" t="s">
        <v>22</v>
      </c>
      <c r="J488" s="4"/>
    </row>
    <row r="489" spans="1:10" ht="24.95" customHeight="1">
      <c r="A489" s="2">
        <v>487</v>
      </c>
      <c r="B489" s="4" t="str">
        <f>"邓荃升"</f>
        <v>邓荃升</v>
      </c>
      <c r="C489" s="4" t="str">
        <f>"男        "</f>
        <v xml:space="preserve">男        </v>
      </c>
      <c r="D489" s="4" t="str">
        <f t="shared" si="62"/>
        <v>汉族</v>
      </c>
      <c r="E489" s="5" t="s">
        <v>48</v>
      </c>
      <c r="F489" s="4" t="str">
        <f t="shared" si="77"/>
        <v>本科学士</v>
      </c>
      <c r="G489" s="4" t="str">
        <f>"2017.06.01"</f>
        <v>2017.06.01</v>
      </c>
      <c r="H489" s="2" t="str">
        <f>"不是"</f>
        <v>不是</v>
      </c>
      <c r="I489" s="2" t="s">
        <v>22</v>
      </c>
      <c r="J489" s="4"/>
    </row>
    <row r="490" spans="1:10" ht="24.95" customHeight="1">
      <c r="A490" s="2">
        <v>488</v>
      </c>
      <c r="B490" s="4" t="str">
        <f>"李宏基"</f>
        <v>李宏基</v>
      </c>
      <c r="C490" s="4" t="str">
        <f>"男        "</f>
        <v xml:space="preserve">男        </v>
      </c>
      <c r="D490" s="4" t="str">
        <f t="shared" si="62"/>
        <v>汉族</v>
      </c>
      <c r="E490" s="5" t="s">
        <v>146</v>
      </c>
      <c r="F490" s="4" t="str">
        <f t="shared" si="77"/>
        <v>本科学士</v>
      </c>
      <c r="G490" s="4" t="str">
        <f>"2013.06.01"</f>
        <v>2013.06.01</v>
      </c>
      <c r="H490" s="2" t="str">
        <f>"是"</f>
        <v>是</v>
      </c>
      <c r="I490" s="2" t="s">
        <v>22</v>
      </c>
      <c r="J490" s="4"/>
    </row>
    <row r="491" spans="1:10" ht="24.95" customHeight="1">
      <c r="A491" s="2">
        <v>489</v>
      </c>
      <c r="B491" s="4" t="str">
        <f>"孙维"</f>
        <v>孙维</v>
      </c>
      <c r="C491" s="4" t="str">
        <f>"女        "</f>
        <v xml:space="preserve">女        </v>
      </c>
      <c r="D491" s="4" t="str">
        <f t="shared" si="62"/>
        <v>汉族</v>
      </c>
      <c r="E491" s="5" t="s">
        <v>147</v>
      </c>
      <c r="F491" s="4" t="str">
        <f t="shared" si="77"/>
        <v>本科学士</v>
      </c>
      <c r="G491" s="4" t="str">
        <f>"2013.06.01"</f>
        <v>2013.06.01</v>
      </c>
      <c r="H491" s="2" t="str">
        <f>"不是"</f>
        <v>不是</v>
      </c>
      <c r="I491" s="2" t="s">
        <v>22</v>
      </c>
      <c r="J491" s="4"/>
    </row>
    <row r="492" spans="1:10" ht="24.95" customHeight="1">
      <c r="A492" s="2">
        <v>490</v>
      </c>
      <c r="B492" s="4" t="str">
        <f>"朱晓萍"</f>
        <v>朱晓萍</v>
      </c>
      <c r="C492" s="4" t="str">
        <f t="shared" ref="C492:C495" si="78">"女        "</f>
        <v xml:space="preserve">女        </v>
      </c>
      <c r="D492" s="4" t="str">
        <f t="shared" si="62"/>
        <v>汉族</v>
      </c>
      <c r="E492" s="5" t="s">
        <v>72</v>
      </c>
      <c r="F492" s="4" t="str">
        <f>"专科无学位"</f>
        <v>专科无学位</v>
      </c>
      <c r="G492" s="4" t="str">
        <f>"2017.06.01"</f>
        <v>2017.06.01</v>
      </c>
      <c r="H492" s="2" t="str">
        <f t="shared" ref="H492:H495" si="79">"是"</f>
        <v>是</v>
      </c>
      <c r="I492" s="2" t="s">
        <v>22</v>
      </c>
      <c r="J492" s="4"/>
    </row>
    <row r="493" spans="1:10" ht="24.95" customHeight="1">
      <c r="A493" s="2">
        <v>491</v>
      </c>
      <c r="B493" s="4" t="str">
        <f>"韦钊坤"</f>
        <v>韦钊坤</v>
      </c>
      <c r="C493" s="4" t="str">
        <f t="shared" si="78"/>
        <v xml:space="preserve">女        </v>
      </c>
      <c r="D493" s="4" t="str">
        <f t="shared" si="62"/>
        <v>汉族</v>
      </c>
      <c r="E493" s="5" t="s">
        <v>90</v>
      </c>
      <c r="F493" s="4" t="str">
        <f>"本科学士"</f>
        <v>本科学士</v>
      </c>
      <c r="G493" s="4" t="str">
        <f>"2017.06.01"</f>
        <v>2017.06.01</v>
      </c>
      <c r="H493" s="2" t="str">
        <f t="shared" si="79"/>
        <v>是</v>
      </c>
      <c r="I493" s="2" t="s">
        <v>22</v>
      </c>
      <c r="J493" s="4"/>
    </row>
    <row r="494" spans="1:10" ht="24.95" customHeight="1">
      <c r="A494" s="2">
        <v>492</v>
      </c>
      <c r="B494" s="4" t="str">
        <f>"蓝浩芳"</f>
        <v>蓝浩芳</v>
      </c>
      <c r="C494" s="4" t="str">
        <f t="shared" si="78"/>
        <v xml:space="preserve">女        </v>
      </c>
      <c r="D494" s="4" t="str">
        <f t="shared" si="62"/>
        <v>汉族</v>
      </c>
      <c r="E494" s="5" t="s">
        <v>72</v>
      </c>
      <c r="F494" s="4" t="str">
        <f>"专科无学位"</f>
        <v>专科无学位</v>
      </c>
      <c r="G494" s="4" t="str">
        <f>"2017.07.01"</f>
        <v>2017.07.01</v>
      </c>
      <c r="H494" s="2" t="str">
        <f t="shared" si="79"/>
        <v>是</v>
      </c>
      <c r="I494" s="2" t="s">
        <v>22</v>
      </c>
      <c r="J494" s="4"/>
    </row>
    <row r="495" spans="1:10" ht="24.95" customHeight="1">
      <c r="A495" s="2">
        <v>493</v>
      </c>
      <c r="B495" s="4" t="str">
        <f>"陆冬梅"</f>
        <v>陆冬梅</v>
      </c>
      <c r="C495" s="4" t="str">
        <f t="shared" si="78"/>
        <v xml:space="preserve">女        </v>
      </c>
      <c r="D495" s="4" t="str">
        <f t="shared" si="62"/>
        <v>汉族</v>
      </c>
      <c r="E495" s="5" t="s">
        <v>102</v>
      </c>
      <c r="F495" s="4" t="str">
        <f t="shared" ref="F495:F551" si="80">"本科学士"</f>
        <v>本科学士</v>
      </c>
      <c r="G495" s="4" t="str">
        <f>"2013.06.01"</f>
        <v>2013.06.01</v>
      </c>
      <c r="H495" s="2" t="str">
        <f t="shared" si="79"/>
        <v>是</v>
      </c>
      <c r="I495" s="2" t="s">
        <v>22</v>
      </c>
      <c r="J495" s="4"/>
    </row>
    <row r="496" spans="1:10" ht="24.95" customHeight="1">
      <c r="A496" s="2">
        <v>494</v>
      </c>
      <c r="B496" s="4" t="str">
        <f>"钟婉蓉"</f>
        <v>钟婉蓉</v>
      </c>
      <c r="C496" s="4" t="str">
        <f>"女        "</f>
        <v xml:space="preserve">女        </v>
      </c>
      <c r="D496" s="4" t="str">
        <f t="shared" si="62"/>
        <v>汉族</v>
      </c>
      <c r="E496" s="5" t="s">
        <v>102</v>
      </c>
      <c r="F496" s="4" t="str">
        <f t="shared" si="80"/>
        <v>本科学士</v>
      </c>
      <c r="G496" s="4" t="str">
        <f>"2015.06.01"</f>
        <v>2015.06.01</v>
      </c>
      <c r="H496" s="2" t="str">
        <f>"是"</f>
        <v>是</v>
      </c>
      <c r="I496" s="2" t="s">
        <v>22</v>
      </c>
      <c r="J496" s="4"/>
    </row>
    <row r="497" spans="1:10" ht="24.95" customHeight="1">
      <c r="A497" s="2">
        <v>495</v>
      </c>
      <c r="B497" s="4" t="str">
        <f>"吕爽"</f>
        <v>吕爽</v>
      </c>
      <c r="C497" s="4" t="str">
        <f>"男        "</f>
        <v xml:space="preserve">男        </v>
      </c>
      <c r="D497" s="4" t="str">
        <f t="shared" si="62"/>
        <v>汉族</v>
      </c>
      <c r="E497" s="5" t="s">
        <v>148</v>
      </c>
      <c r="F497" s="4" t="str">
        <f t="shared" si="80"/>
        <v>本科学士</v>
      </c>
      <c r="G497" s="4" t="str">
        <f>"2017.06.01"</f>
        <v>2017.06.01</v>
      </c>
      <c r="H497" s="2" t="str">
        <f>"不是"</f>
        <v>不是</v>
      </c>
      <c r="I497" s="2" t="s">
        <v>22</v>
      </c>
      <c r="J497" s="4"/>
    </row>
    <row r="498" spans="1:10" ht="24.95" customHeight="1">
      <c r="A498" s="2">
        <v>496</v>
      </c>
      <c r="B498" s="4" t="str">
        <f>"尤玮"</f>
        <v>尤玮</v>
      </c>
      <c r="C498" s="4" t="str">
        <f>"男        "</f>
        <v xml:space="preserve">男        </v>
      </c>
      <c r="D498" s="4" t="str">
        <f t="shared" si="62"/>
        <v>汉族</v>
      </c>
      <c r="E498" s="5" t="s">
        <v>90</v>
      </c>
      <c r="F498" s="4" t="str">
        <f t="shared" si="80"/>
        <v>本科学士</v>
      </c>
      <c r="G498" s="4" t="str">
        <f>"2016.07.01"</f>
        <v>2016.07.01</v>
      </c>
      <c r="H498" s="2" t="str">
        <f>"是"</f>
        <v>是</v>
      </c>
      <c r="I498" s="2" t="s">
        <v>22</v>
      </c>
      <c r="J498" s="4"/>
    </row>
    <row r="499" spans="1:10" ht="24.95" customHeight="1">
      <c r="A499" s="2">
        <v>497</v>
      </c>
      <c r="B499" s="4" t="str">
        <f>"宁乐"</f>
        <v>宁乐</v>
      </c>
      <c r="C499" s="4" t="str">
        <f>"男        "</f>
        <v xml:space="preserve">男        </v>
      </c>
      <c r="D499" s="4" t="str">
        <f t="shared" si="62"/>
        <v>汉族</v>
      </c>
      <c r="E499" s="5" t="s">
        <v>148</v>
      </c>
      <c r="F499" s="4" t="str">
        <f t="shared" si="80"/>
        <v>本科学士</v>
      </c>
      <c r="G499" s="4" t="str">
        <f>"2014.06.01"</f>
        <v>2014.06.01</v>
      </c>
      <c r="H499" s="2" t="str">
        <f>"是"</f>
        <v>是</v>
      </c>
      <c r="I499" s="2" t="s">
        <v>22</v>
      </c>
      <c r="J499" s="4"/>
    </row>
    <row r="500" spans="1:10" ht="24.95" customHeight="1">
      <c r="A500" s="2">
        <v>498</v>
      </c>
      <c r="B500" s="7" t="str">
        <f>"滕百宁"</f>
        <v>滕百宁</v>
      </c>
      <c r="C500" s="7" t="str">
        <f>"女        "</f>
        <v xml:space="preserve">女        </v>
      </c>
      <c r="D500" s="7" t="str">
        <f t="shared" si="62"/>
        <v>汉族</v>
      </c>
      <c r="E500" s="8" t="s">
        <v>102</v>
      </c>
      <c r="F500" s="7" t="str">
        <f t="shared" si="80"/>
        <v>本科学士</v>
      </c>
      <c r="G500" s="7" t="str">
        <f>"2012.06.01"</f>
        <v>2012.06.01</v>
      </c>
      <c r="H500" s="6" t="str">
        <f>"不是"</f>
        <v>不是</v>
      </c>
      <c r="I500" s="2" t="s">
        <v>22</v>
      </c>
      <c r="J500" s="7"/>
    </row>
    <row r="501" spans="1:10" ht="24.95" customHeight="1">
      <c r="A501" s="2">
        <v>499</v>
      </c>
      <c r="B501" s="4" t="str">
        <f>"刘思琴"</f>
        <v>刘思琴</v>
      </c>
      <c r="C501" s="4" t="str">
        <f>"女        "</f>
        <v xml:space="preserve">女        </v>
      </c>
      <c r="D501" s="4" t="str">
        <f>"壮族"</f>
        <v>壮族</v>
      </c>
      <c r="E501" s="5" t="s">
        <v>90</v>
      </c>
      <c r="F501" s="4" t="str">
        <f t="shared" si="80"/>
        <v>本科学士</v>
      </c>
      <c r="G501" s="4" t="str">
        <f>"2017.06.01"</f>
        <v>2017.06.01</v>
      </c>
      <c r="H501" s="2" t="str">
        <f>"是"</f>
        <v>是</v>
      </c>
      <c r="I501" s="2" t="s">
        <v>22</v>
      </c>
      <c r="J501" s="4"/>
    </row>
    <row r="502" spans="1:10" ht="24.95" customHeight="1">
      <c r="A502" s="2">
        <v>500</v>
      </c>
      <c r="B502" s="4" t="str">
        <f>"刘俊林"</f>
        <v>刘俊林</v>
      </c>
      <c r="C502" s="4" t="str">
        <f>"男        "</f>
        <v xml:space="preserve">男        </v>
      </c>
      <c r="D502" s="4" t="str">
        <f t="shared" ref="D502:D514" si="81">"汉族"</f>
        <v>汉族</v>
      </c>
      <c r="E502" s="5" t="s">
        <v>149</v>
      </c>
      <c r="F502" s="4" t="str">
        <f t="shared" si="80"/>
        <v>本科学士</v>
      </c>
      <c r="G502" s="4" t="str">
        <f>"2015.06.01"</f>
        <v>2015.06.01</v>
      </c>
      <c r="H502" s="2" t="str">
        <f>"是"</f>
        <v>是</v>
      </c>
      <c r="I502" s="2" t="s">
        <v>22</v>
      </c>
      <c r="J502" s="4"/>
    </row>
    <row r="503" spans="1:10" ht="24.95" customHeight="1">
      <c r="A503" s="2">
        <v>501</v>
      </c>
      <c r="B503" s="10" t="str">
        <f>"肖蕊"</f>
        <v>肖蕊</v>
      </c>
      <c r="C503" s="10" t="str">
        <f t="shared" ref="C503:C507" si="82">"女        "</f>
        <v xml:space="preserve">女        </v>
      </c>
      <c r="D503" s="10" t="str">
        <f t="shared" si="81"/>
        <v>汉族</v>
      </c>
      <c r="E503" s="11" t="s">
        <v>150</v>
      </c>
      <c r="F503" s="10" t="str">
        <f t="shared" si="80"/>
        <v>本科学士</v>
      </c>
      <c r="G503" s="10" t="str">
        <f>"2012.06.01"</f>
        <v>2012.06.01</v>
      </c>
      <c r="H503" s="9" t="str">
        <f t="shared" ref="H503:H507" si="83">"是"</f>
        <v>是</v>
      </c>
      <c r="I503" s="9" t="s">
        <v>23</v>
      </c>
      <c r="J503" s="10"/>
    </row>
    <row r="504" spans="1:10" ht="24.95" customHeight="1">
      <c r="A504" s="2">
        <v>502</v>
      </c>
      <c r="B504" s="10" t="str">
        <f>"梁海媚"</f>
        <v>梁海媚</v>
      </c>
      <c r="C504" s="10" t="str">
        <f t="shared" si="82"/>
        <v xml:space="preserve">女        </v>
      </c>
      <c r="D504" s="10" t="str">
        <f t="shared" si="81"/>
        <v>汉族</v>
      </c>
      <c r="E504" s="11" t="s">
        <v>151</v>
      </c>
      <c r="F504" s="10" t="str">
        <f t="shared" si="80"/>
        <v>本科学士</v>
      </c>
      <c r="G504" s="10" t="str">
        <f>"2017.07.01"</f>
        <v>2017.07.01</v>
      </c>
      <c r="H504" s="9" t="str">
        <f t="shared" si="83"/>
        <v>是</v>
      </c>
      <c r="I504" s="9" t="s">
        <v>23</v>
      </c>
      <c r="J504" s="10"/>
    </row>
    <row r="505" spans="1:10" ht="24.95" customHeight="1">
      <c r="A505" s="2">
        <v>503</v>
      </c>
      <c r="B505" s="10" t="str">
        <f>"丘远红"</f>
        <v>丘远红</v>
      </c>
      <c r="C505" s="10" t="str">
        <f t="shared" si="82"/>
        <v xml:space="preserve">女        </v>
      </c>
      <c r="D505" s="10" t="str">
        <f t="shared" si="81"/>
        <v>汉族</v>
      </c>
      <c r="E505" s="11" t="s">
        <v>36</v>
      </c>
      <c r="F505" s="10" t="str">
        <f t="shared" si="80"/>
        <v>本科学士</v>
      </c>
      <c r="G505" s="10" t="str">
        <f>"2016.06.01"</f>
        <v>2016.06.01</v>
      </c>
      <c r="H505" s="9" t="str">
        <f t="shared" si="83"/>
        <v>是</v>
      </c>
      <c r="I505" s="9" t="s">
        <v>23</v>
      </c>
      <c r="J505" s="10"/>
    </row>
    <row r="506" spans="1:10" ht="24.95" customHeight="1">
      <c r="A506" s="2">
        <v>504</v>
      </c>
      <c r="B506" s="10" t="str">
        <f>"黄宁嫔"</f>
        <v>黄宁嫔</v>
      </c>
      <c r="C506" s="10" t="str">
        <f t="shared" si="82"/>
        <v xml:space="preserve">女        </v>
      </c>
      <c r="D506" s="10" t="str">
        <f t="shared" si="81"/>
        <v>汉族</v>
      </c>
      <c r="E506" s="11" t="s">
        <v>36</v>
      </c>
      <c r="F506" s="10" t="str">
        <f t="shared" si="80"/>
        <v>本科学士</v>
      </c>
      <c r="G506" s="10" t="str">
        <f>"2017.07.01"</f>
        <v>2017.07.01</v>
      </c>
      <c r="H506" s="9" t="str">
        <f t="shared" si="83"/>
        <v>是</v>
      </c>
      <c r="I506" s="9" t="s">
        <v>23</v>
      </c>
      <c r="J506" s="10"/>
    </row>
    <row r="507" spans="1:10" ht="24.95" customHeight="1">
      <c r="A507" s="2">
        <v>505</v>
      </c>
      <c r="B507" s="10" t="str">
        <f>"唐伟媛"</f>
        <v>唐伟媛</v>
      </c>
      <c r="C507" s="10" t="str">
        <f t="shared" si="82"/>
        <v xml:space="preserve">女        </v>
      </c>
      <c r="D507" s="10" t="str">
        <f t="shared" si="81"/>
        <v>汉族</v>
      </c>
      <c r="E507" s="11" t="s">
        <v>36</v>
      </c>
      <c r="F507" s="10" t="str">
        <f t="shared" si="80"/>
        <v>本科学士</v>
      </c>
      <c r="G507" s="10" t="str">
        <f>"2017.07.01"</f>
        <v>2017.07.01</v>
      </c>
      <c r="H507" s="9" t="str">
        <f t="shared" si="83"/>
        <v>是</v>
      </c>
      <c r="I507" s="9" t="s">
        <v>23</v>
      </c>
      <c r="J507" s="10"/>
    </row>
    <row r="508" spans="1:10" ht="24.95" customHeight="1">
      <c r="A508" s="2">
        <v>506</v>
      </c>
      <c r="B508" s="10" t="str">
        <f>"蔡勇"</f>
        <v>蔡勇</v>
      </c>
      <c r="C508" s="10" t="str">
        <f>"女        "</f>
        <v xml:space="preserve">女        </v>
      </c>
      <c r="D508" s="10" t="str">
        <f t="shared" si="81"/>
        <v>汉族</v>
      </c>
      <c r="E508" s="11" t="s">
        <v>36</v>
      </c>
      <c r="F508" s="10" t="str">
        <f t="shared" si="80"/>
        <v>本科学士</v>
      </c>
      <c r="G508" s="10" t="str">
        <f>"2016.07.01"</f>
        <v>2016.07.01</v>
      </c>
      <c r="H508" s="9" t="str">
        <f>"是"</f>
        <v>是</v>
      </c>
      <c r="I508" s="9" t="s">
        <v>23</v>
      </c>
      <c r="J508" s="10"/>
    </row>
    <row r="509" spans="1:10" ht="24.95" customHeight="1">
      <c r="A509" s="2">
        <v>507</v>
      </c>
      <c r="B509" s="10" t="str">
        <f>"沙莎"</f>
        <v>沙莎</v>
      </c>
      <c r="C509" s="10" t="str">
        <f>"女        "</f>
        <v xml:space="preserve">女        </v>
      </c>
      <c r="D509" s="10" t="str">
        <f t="shared" si="81"/>
        <v>汉族</v>
      </c>
      <c r="E509" s="11" t="s">
        <v>58</v>
      </c>
      <c r="F509" s="10" t="str">
        <f t="shared" si="80"/>
        <v>本科学士</v>
      </c>
      <c r="G509" s="10" t="str">
        <f>"2015.06.01"</f>
        <v>2015.06.01</v>
      </c>
      <c r="H509" s="9" t="str">
        <f>"是"</f>
        <v>是</v>
      </c>
      <c r="I509" s="9" t="s">
        <v>23</v>
      </c>
      <c r="J509" s="10"/>
    </row>
    <row r="510" spans="1:10" ht="24.95" customHeight="1">
      <c r="A510" s="2">
        <v>508</v>
      </c>
      <c r="B510" s="10" t="str">
        <f>"梁江传"</f>
        <v>梁江传</v>
      </c>
      <c r="C510" s="10" t="str">
        <f>"男        "</f>
        <v xml:space="preserve">男        </v>
      </c>
      <c r="D510" s="10" t="str">
        <f t="shared" si="81"/>
        <v>汉族</v>
      </c>
      <c r="E510" s="11" t="s">
        <v>36</v>
      </c>
      <c r="F510" s="10" t="str">
        <f t="shared" si="80"/>
        <v>本科学士</v>
      </c>
      <c r="G510" s="10" t="str">
        <f>"2017.06.01"</f>
        <v>2017.06.01</v>
      </c>
      <c r="H510" s="9" t="str">
        <f>"是"</f>
        <v>是</v>
      </c>
      <c r="I510" s="9" t="s">
        <v>23</v>
      </c>
      <c r="J510" s="10"/>
    </row>
    <row r="511" spans="1:10" ht="24.95" customHeight="1">
      <c r="A511" s="2">
        <v>509</v>
      </c>
      <c r="B511" s="10" t="str">
        <f>"李惠"</f>
        <v>李惠</v>
      </c>
      <c r="C511" s="10" t="str">
        <f t="shared" ref="C511:C519" si="84">"女        "</f>
        <v xml:space="preserve">女        </v>
      </c>
      <c r="D511" s="10" t="str">
        <f t="shared" si="81"/>
        <v>汉族</v>
      </c>
      <c r="E511" s="11" t="s">
        <v>49</v>
      </c>
      <c r="F511" s="10" t="str">
        <f t="shared" si="80"/>
        <v>本科学士</v>
      </c>
      <c r="G511" s="10" t="str">
        <f>"2017.06.01"</f>
        <v>2017.06.01</v>
      </c>
      <c r="H511" s="9" t="str">
        <f>"不是"</f>
        <v>不是</v>
      </c>
      <c r="I511" s="9" t="s">
        <v>23</v>
      </c>
      <c r="J511" s="10"/>
    </row>
    <row r="512" spans="1:10" ht="24.95" customHeight="1">
      <c r="A512" s="2">
        <v>510</v>
      </c>
      <c r="B512" s="10" t="str">
        <f>"石玉岚"</f>
        <v>石玉岚</v>
      </c>
      <c r="C512" s="10" t="str">
        <f t="shared" si="84"/>
        <v xml:space="preserve">女        </v>
      </c>
      <c r="D512" s="10" t="str">
        <f t="shared" si="81"/>
        <v>汉族</v>
      </c>
      <c r="E512" s="11" t="s">
        <v>36</v>
      </c>
      <c r="F512" s="10" t="str">
        <f t="shared" si="80"/>
        <v>本科学士</v>
      </c>
      <c r="G512" s="10" t="str">
        <f>"2016.06.01"</f>
        <v>2016.06.01</v>
      </c>
      <c r="H512" s="9" t="str">
        <f>"是"</f>
        <v>是</v>
      </c>
      <c r="I512" s="9" t="s">
        <v>23</v>
      </c>
      <c r="J512" s="10"/>
    </row>
    <row r="513" spans="1:10" ht="24.95" customHeight="1">
      <c r="A513" s="2">
        <v>511</v>
      </c>
      <c r="B513" s="10" t="str">
        <f>"廖凤森"</f>
        <v>廖凤森</v>
      </c>
      <c r="C513" s="10" t="str">
        <f t="shared" si="84"/>
        <v xml:space="preserve">女        </v>
      </c>
      <c r="D513" s="10" t="str">
        <f t="shared" si="81"/>
        <v>汉族</v>
      </c>
      <c r="E513" s="11" t="s">
        <v>36</v>
      </c>
      <c r="F513" s="10" t="str">
        <f t="shared" si="80"/>
        <v>本科学士</v>
      </c>
      <c r="G513" s="10" t="str">
        <f>"2017.07.01"</f>
        <v>2017.07.01</v>
      </c>
      <c r="H513" s="9" t="str">
        <f>"是"</f>
        <v>是</v>
      </c>
      <c r="I513" s="9" t="s">
        <v>23</v>
      </c>
      <c r="J513" s="10"/>
    </row>
    <row r="514" spans="1:10" ht="24.95" customHeight="1">
      <c r="A514" s="2">
        <v>512</v>
      </c>
      <c r="B514" s="10" t="str">
        <f>"林珊羽"</f>
        <v>林珊羽</v>
      </c>
      <c r="C514" s="10" t="str">
        <f t="shared" si="84"/>
        <v xml:space="preserve">女        </v>
      </c>
      <c r="D514" s="10" t="str">
        <f t="shared" si="81"/>
        <v>汉族</v>
      </c>
      <c r="E514" s="11" t="s">
        <v>36</v>
      </c>
      <c r="F514" s="10" t="str">
        <f t="shared" si="80"/>
        <v>本科学士</v>
      </c>
      <c r="G514" s="10" t="str">
        <f>"2017.07.01"</f>
        <v>2017.07.01</v>
      </c>
      <c r="H514" s="9" t="str">
        <f>"是"</f>
        <v>是</v>
      </c>
      <c r="I514" s="9" t="s">
        <v>23</v>
      </c>
      <c r="J514" s="10"/>
    </row>
    <row r="515" spans="1:10" ht="24.95" customHeight="1">
      <c r="A515" s="2">
        <v>513</v>
      </c>
      <c r="B515" s="10" t="str">
        <f>"梁喜梅"</f>
        <v>梁喜梅</v>
      </c>
      <c r="C515" s="10" t="str">
        <f t="shared" si="84"/>
        <v xml:space="preserve">女        </v>
      </c>
      <c r="D515" s="10" t="str">
        <f>"壮族"</f>
        <v>壮族</v>
      </c>
      <c r="E515" s="11" t="s">
        <v>36</v>
      </c>
      <c r="F515" s="10" t="str">
        <f t="shared" si="80"/>
        <v>本科学士</v>
      </c>
      <c r="G515" s="10" t="str">
        <f>"2013.06.01"</f>
        <v>2013.06.01</v>
      </c>
      <c r="H515" s="9" t="str">
        <f>"是"</f>
        <v>是</v>
      </c>
      <c r="I515" s="9" t="s">
        <v>23</v>
      </c>
      <c r="J515" s="10"/>
    </row>
    <row r="516" spans="1:10" ht="24.95" customHeight="1">
      <c r="A516" s="2">
        <v>514</v>
      </c>
      <c r="B516" s="10" t="str">
        <f>"龚李凤"</f>
        <v>龚李凤</v>
      </c>
      <c r="C516" s="10" t="str">
        <f t="shared" si="84"/>
        <v xml:space="preserve">女        </v>
      </c>
      <c r="D516" s="10" t="str">
        <f t="shared" ref="D516:D534" si="85">"汉族"</f>
        <v>汉族</v>
      </c>
      <c r="E516" s="11" t="s">
        <v>36</v>
      </c>
      <c r="F516" s="10" t="str">
        <f t="shared" si="80"/>
        <v>本科学士</v>
      </c>
      <c r="G516" s="10" t="str">
        <f>"2017.06.01"</f>
        <v>2017.06.01</v>
      </c>
      <c r="H516" s="9" t="str">
        <f>"不是"</f>
        <v>不是</v>
      </c>
      <c r="I516" s="9" t="s">
        <v>23</v>
      </c>
      <c r="J516" s="10"/>
    </row>
    <row r="517" spans="1:10" ht="24.95" customHeight="1">
      <c r="A517" s="2">
        <v>515</v>
      </c>
      <c r="B517" s="10" t="str">
        <f>"马智慧"</f>
        <v>马智慧</v>
      </c>
      <c r="C517" s="10" t="str">
        <f t="shared" si="84"/>
        <v xml:space="preserve">女        </v>
      </c>
      <c r="D517" s="10" t="str">
        <f t="shared" si="85"/>
        <v>汉族</v>
      </c>
      <c r="E517" s="11" t="s">
        <v>58</v>
      </c>
      <c r="F517" s="10" t="str">
        <f t="shared" si="80"/>
        <v>本科学士</v>
      </c>
      <c r="G517" s="10" t="str">
        <f>"2017.07.01"</f>
        <v>2017.07.01</v>
      </c>
      <c r="H517" s="9" t="str">
        <f>"是"</f>
        <v>是</v>
      </c>
      <c r="I517" s="9" t="s">
        <v>23</v>
      </c>
      <c r="J517" s="10"/>
    </row>
    <row r="518" spans="1:10" ht="24.95" customHeight="1">
      <c r="A518" s="2">
        <v>516</v>
      </c>
      <c r="B518" s="10" t="str">
        <f>"邓沛"</f>
        <v>邓沛</v>
      </c>
      <c r="C518" s="10" t="str">
        <f t="shared" si="84"/>
        <v xml:space="preserve">女        </v>
      </c>
      <c r="D518" s="10" t="str">
        <f t="shared" si="85"/>
        <v>汉族</v>
      </c>
      <c r="E518" s="11" t="s">
        <v>58</v>
      </c>
      <c r="F518" s="10" t="str">
        <f t="shared" si="80"/>
        <v>本科学士</v>
      </c>
      <c r="G518" s="10" t="str">
        <f>"2016.06.01"</f>
        <v>2016.06.01</v>
      </c>
      <c r="H518" s="9" t="str">
        <f>"是"</f>
        <v>是</v>
      </c>
      <c r="I518" s="9" t="s">
        <v>23</v>
      </c>
      <c r="J518" s="10"/>
    </row>
    <row r="519" spans="1:10" ht="24.95" customHeight="1">
      <c r="A519" s="2">
        <v>517</v>
      </c>
      <c r="B519" s="10" t="str">
        <f>"李菊梅"</f>
        <v>李菊梅</v>
      </c>
      <c r="C519" s="10" t="str">
        <f t="shared" si="84"/>
        <v xml:space="preserve">女        </v>
      </c>
      <c r="D519" s="10" t="str">
        <f t="shared" si="85"/>
        <v>汉族</v>
      </c>
      <c r="E519" s="11" t="s">
        <v>152</v>
      </c>
      <c r="F519" s="10" t="str">
        <f t="shared" si="80"/>
        <v>本科学士</v>
      </c>
      <c r="G519" s="10" t="str">
        <f>"2015.06.01"</f>
        <v>2015.06.01</v>
      </c>
      <c r="H519" s="9" t="str">
        <f>"不是"</f>
        <v>不是</v>
      </c>
      <c r="I519" s="9" t="s">
        <v>23</v>
      </c>
      <c r="J519" s="10"/>
    </row>
    <row r="520" spans="1:10" ht="24.95" customHeight="1">
      <c r="A520" s="2">
        <v>518</v>
      </c>
      <c r="B520" s="10" t="str">
        <f>"李敏燕"</f>
        <v>李敏燕</v>
      </c>
      <c r="C520" s="10" t="str">
        <f>"女        "</f>
        <v xml:space="preserve">女        </v>
      </c>
      <c r="D520" s="10" t="str">
        <f t="shared" si="85"/>
        <v>汉族</v>
      </c>
      <c r="E520" s="11" t="s">
        <v>36</v>
      </c>
      <c r="F520" s="10" t="str">
        <f t="shared" si="80"/>
        <v>本科学士</v>
      </c>
      <c r="G520" s="10" t="str">
        <f>"2014.06.01"</f>
        <v>2014.06.01</v>
      </c>
      <c r="H520" s="9" t="str">
        <f>"是"</f>
        <v>是</v>
      </c>
      <c r="I520" s="9" t="s">
        <v>23</v>
      </c>
      <c r="J520" s="10"/>
    </row>
    <row r="521" spans="1:10" ht="24.95" customHeight="1">
      <c r="A521" s="2">
        <v>519</v>
      </c>
      <c r="B521" s="10" t="str">
        <f>"谢水连"</f>
        <v>谢水连</v>
      </c>
      <c r="C521" s="10" t="str">
        <f>"女        "</f>
        <v xml:space="preserve">女        </v>
      </c>
      <c r="D521" s="10" t="str">
        <f t="shared" si="85"/>
        <v>汉族</v>
      </c>
      <c r="E521" s="11" t="s">
        <v>36</v>
      </c>
      <c r="F521" s="10" t="str">
        <f t="shared" si="80"/>
        <v>本科学士</v>
      </c>
      <c r="G521" s="10" t="str">
        <f>"2013.07.01"</f>
        <v>2013.07.01</v>
      </c>
      <c r="H521" s="9" t="str">
        <f>"是"</f>
        <v>是</v>
      </c>
      <c r="I521" s="9" t="s">
        <v>23</v>
      </c>
      <c r="J521" s="10"/>
    </row>
    <row r="522" spans="1:10" ht="24.95" customHeight="1">
      <c r="A522" s="2">
        <v>520</v>
      </c>
      <c r="B522" s="10" t="str">
        <f>"李晓婷"</f>
        <v>李晓婷</v>
      </c>
      <c r="C522" s="10" t="str">
        <f>"女        "</f>
        <v xml:space="preserve">女        </v>
      </c>
      <c r="D522" s="10" t="str">
        <f t="shared" si="85"/>
        <v>汉族</v>
      </c>
      <c r="E522" s="11" t="s">
        <v>36</v>
      </c>
      <c r="F522" s="10" t="str">
        <f t="shared" si="80"/>
        <v>本科学士</v>
      </c>
      <c r="G522" s="10" t="str">
        <f>"2017.06.01"</f>
        <v>2017.06.01</v>
      </c>
      <c r="H522" s="9" t="str">
        <f>"是"</f>
        <v>是</v>
      </c>
      <c r="I522" s="9" t="s">
        <v>23</v>
      </c>
      <c r="J522" s="10"/>
    </row>
    <row r="523" spans="1:10" ht="24.95" customHeight="1">
      <c r="A523" s="2">
        <v>521</v>
      </c>
      <c r="B523" s="7" t="str">
        <f>"关经露"</f>
        <v>关经露</v>
      </c>
      <c r="C523" s="7" t="str">
        <f>"男        "</f>
        <v xml:space="preserve">男        </v>
      </c>
      <c r="D523" s="7" t="str">
        <f t="shared" si="85"/>
        <v>汉族</v>
      </c>
      <c r="E523" s="8" t="s">
        <v>91</v>
      </c>
      <c r="F523" s="7" t="str">
        <f t="shared" si="80"/>
        <v>本科学士</v>
      </c>
      <c r="G523" s="7" t="str">
        <f>"2017.06.01"</f>
        <v>2017.06.01</v>
      </c>
      <c r="H523" s="6" t="str">
        <f>"不是"</f>
        <v>不是</v>
      </c>
      <c r="I523" s="6" t="s">
        <v>24</v>
      </c>
      <c r="J523" s="7"/>
    </row>
    <row r="524" spans="1:10" ht="24.95" customHeight="1">
      <c r="A524" s="2">
        <v>522</v>
      </c>
      <c r="B524" s="7" t="str">
        <f>"陈敏"</f>
        <v>陈敏</v>
      </c>
      <c r="C524" s="7" t="str">
        <f>"女        "</f>
        <v xml:space="preserve">女        </v>
      </c>
      <c r="D524" s="7" t="str">
        <f t="shared" si="85"/>
        <v>汉族</v>
      </c>
      <c r="E524" s="8" t="s">
        <v>99</v>
      </c>
      <c r="F524" s="7" t="str">
        <f t="shared" si="80"/>
        <v>本科学士</v>
      </c>
      <c r="G524" s="7" t="str">
        <f>"2017.06.01"</f>
        <v>2017.06.01</v>
      </c>
      <c r="H524" s="6" t="str">
        <f>"是"</f>
        <v>是</v>
      </c>
      <c r="I524" s="6" t="s">
        <v>24</v>
      </c>
      <c r="J524" s="7"/>
    </row>
    <row r="525" spans="1:10" ht="24.95" customHeight="1">
      <c r="A525" s="2">
        <v>523</v>
      </c>
      <c r="B525" s="7" t="str">
        <f>"黄欢"</f>
        <v>黄欢</v>
      </c>
      <c r="C525" s="7" t="str">
        <f>"女        "</f>
        <v xml:space="preserve">女        </v>
      </c>
      <c r="D525" s="7" t="str">
        <f t="shared" si="85"/>
        <v>汉族</v>
      </c>
      <c r="E525" s="8" t="s">
        <v>91</v>
      </c>
      <c r="F525" s="7" t="str">
        <f t="shared" si="80"/>
        <v>本科学士</v>
      </c>
      <c r="G525" s="7" t="str">
        <f>"2017.06.01"</f>
        <v>2017.06.01</v>
      </c>
      <c r="H525" s="6" t="str">
        <f t="shared" ref="H525:H529" si="86">"是"</f>
        <v>是</v>
      </c>
      <c r="I525" s="6" t="s">
        <v>24</v>
      </c>
      <c r="J525" s="7"/>
    </row>
    <row r="526" spans="1:10" ht="24.95" customHeight="1">
      <c r="A526" s="2">
        <v>524</v>
      </c>
      <c r="B526" s="7" t="str">
        <f>"何琼海"</f>
        <v>何琼海</v>
      </c>
      <c r="C526" s="7" t="str">
        <f>"男        "</f>
        <v xml:space="preserve">男        </v>
      </c>
      <c r="D526" s="7" t="str">
        <f t="shared" si="85"/>
        <v>汉族</v>
      </c>
      <c r="E526" s="8" t="s">
        <v>99</v>
      </c>
      <c r="F526" s="7" t="str">
        <f t="shared" si="80"/>
        <v>本科学士</v>
      </c>
      <c r="G526" s="7" t="str">
        <f>"2013.06.01"</f>
        <v>2013.06.01</v>
      </c>
      <c r="H526" s="6" t="str">
        <f t="shared" si="86"/>
        <v>是</v>
      </c>
      <c r="I526" s="6" t="s">
        <v>24</v>
      </c>
      <c r="J526" s="7"/>
    </row>
    <row r="527" spans="1:10" ht="24.95" customHeight="1">
      <c r="A527" s="2">
        <v>525</v>
      </c>
      <c r="B527" s="7" t="str">
        <f>"张观连"</f>
        <v>张观连</v>
      </c>
      <c r="C527" s="7" t="str">
        <f>"女        "</f>
        <v xml:space="preserve">女        </v>
      </c>
      <c r="D527" s="7" t="str">
        <f t="shared" si="85"/>
        <v>汉族</v>
      </c>
      <c r="E527" s="8" t="s">
        <v>153</v>
      </c>
      <c r="F527" s="7" t="str">
        <f t="shared" si="80"/>
        <v>本科学士</v>
      </c>
      <c r="G527" s="7" t="str">
        <f>"2017.06.01"</f>
        <v>2017.06.01</v>
      </c>
      <c r="H527" s="6" t="str">
        <f t="shared" si="86"/>
        <v>是</v>
      </c>
      <c r="I527" s="6" t="s">
        <v>24</v>
      </c>
      <c r="J527" s="7"/>
    </row>
    <row r="528" spans="1:10" ht="24.95" customHeight="1">
      <c r="A528" s="2">
        <v>526</v>
      </c>
      <c r="B528" s="7" t="str">
        <f>"李宛真"</f>
        <v>李宛真</v>
      </c>
      <c r="C528" s="7" t="str">
        <f>"女        "</f>
        <v xml:space="preserve">女        </v>
      </c>
      <c r="D528" s="7" t="str">
        <f t="shared" si="85"/>
        <v>汉族</v>
      </c>
      <c r="E528" s="8" t="s">
        <v>88</v>
      </c>
      <c r="F528" s="7" t="str">
        <f t="shared" si="80"/>
        <v>本科学士</v>
      </c>
      <c r="G528" s="7" t="str">
        <f>"2016.06.01"</f>
        <v>2016.06.01</v>
      </c>
      <c r="H528" s="6" t="str">
        <f t="shared" si="86"/>
        <v>是</v>
      </c>
      <c r="I528" s="6" t="s">
        <v>24</v>
      </c>
      <c r="J528" s="7"/>
    </row>
    <row r="529" spans="1:10" ht="24.95" customHeight="1">
      <c r="A529" s="2">
        <v>527</v>
      </c>
      <c r="B529" s="7" t="str">
        <f>"苏小明"</f>
        <v>苏小明</v>
      </c>
      <c r="C529" s="7" t="str">
        <f>"女        "</f>
        <v xml:space="preserve">女        </v>
      </c>
      <c r="D529" s="7" t="str">
        <f t="shared" si="85"/>
        <v>汉族</v>
      </c>
      <c r="E529" s="8" t="s">
        <v>91</v>
      </c>
      <c r="F529" s="7" t="str">
        <f t="shared" si="80"/>
        <v>本科学士</v>
      </c>
      <c r="G529" s="7" t="str">
        <f>"2015.07.01"</f>
        <v>2015.07.01</v>
      </c>
      <c r="H529" s="6" t="str">
        <f t="shared" si="86"/>
        <v>是</v>
      </c>
      <c r="I529" s="6" t="s">
        <v>24</v>
      </c>
      <c r="J529" s="7"/>
    </row>
    <row r="530" spans="1:10" ht="24.95" customHeight="1">
      <c r="A530" s="2">
        <v>528</v>
      </c>
      <c r="B530" s="7" t="str">
        <f>"杨家发"</f>
        <v>杨家发</v>
      </c>
      <c r="C530" s="7" t="str">
        <f>"男        "</f>
        <v xml:space="preserve">男        </v>
      </c>
      <c r="D530" s="7" t="str">
        <f t="shared" si="85"/>
        <v>汉族</v>
      </c>
      <c r="E530" s="8" t="s">
        <v>91</v>
      </c>
      <c r="F530" s="7" t="str">
        <f t="shared" si="80"/>
        <v>本科学士</v>
      </c>
      <c r="G530" s="7" t="str">
        <f>"2017.06.01"</f>
        <v>2017.06.01</v>
      </c>
      <c r="H530" s="6" t="str">
        <f>"是"</f>
        <v>是</v>
      </c>
      <c r="I530" s="6" t="s">
        <v>24</v>
      </c>
      <c r="J530" s="7"/>
    </row>
    <row r="531" spans="1:10" ht="24.95" customHeight="1">
      <c r="A531" s="2">
        <v>529</v>
      </c>
      <c r="B531" s="7" t="str">
        <f>"陈秋容"</f>
        <v>陈秋容</v>
      </c>
      <c r="C531" s="7" t="str">
        <f t="shared" ref="C531:C543" si="87">"女        "</f>
        <v xml:space="preserve">女        </v>
      </c>
      <c r="D531" s="7" t="str">
        <f t="shared" si="85"/>
        <v>汉族</v>
      </c>
      <c r="E531" s="8" t="s">
        <v>91</v>
      </c>
      <c r="F531" s="7" t="str">
        <f t="shared" si="80"/>
        <v>本科学士</v>
      </c>
      <c r="G531" s="7" t="str">
        <f>"2016.06.01"</f>
        <v>2016.06.01</v>
      </c>
      <c r="H531" s="6" t="str">
        <f>"是"</f>
        <v>是</v>
      </c>
      <c r="I531" s="6" t="s">
        <v>24</v>
      </c>
      <c r="J531" s="7"/>
    </row>
    <row r="532" spans="1:10" ht="24.95" customHeight="1">
      <c r="A532" s="2">
        <v>530</v>
      </c>
      <c r="B532" s="7" t="str">
        <f>"俞晓君"</f>
        <v>俞晓君</v>
      </c>
      <c r="C532" s="7" t="str">
        <f t="shared" si="87"/>
        <v xml:space="preserve">女        </v>
      </c>
      <c r="D532" s="7" t="str">
        <f t="shared" si="85"/>
        <v>汉族</v>
      </c>
      <c r="E532" s="8" t="s">
        <v>127</v>
      </c>
      <c r="F532" s="7" t="str">
        <f t="shared" si="80"/>
        <v>本科学士</v>
      </c>
      <c r="G532" s="7" t="str">
        <f>"2017.07.01"</f>
        <v>2017.07.01</v>
      </c>
      <c r="H532" s="6" t="str">
        <f>"不是"</f>
        <v>不是</v>
      </c>
      <c r="I532" s="6" t="s">
        <v>25</v>
      </c>
      <c r="J532" s="7"/>
    </row>
    <row r="533" spans="1:10" ht="24.95" customHeight="1">
      <c r="A533" s="2">
        <v>531</v>
      </c>
      <c r="B533" s="7" t="str">
        <f>"覃杨璇"</f>
        <v>覃杨璇</v>
      </c>
      <c r="C533" s="7" t="str">
        <f t="shared" si="87"/>
        <v xml:space="preserve">女        </v>
      </c>
      <c r="D533" s="7" t="str">
        <f t="shared" si="85"/>
        <v>汉族</v>
      </c>
      <c r="E533" s="8" t="s">
        <v>125</v>
      </c>
      <c r="F533" s="7" t="str">
        <f t="shared" si="80"/>
        <v>本科学士</v>
      </c>
      <c r="G533" s="7" t="str">
        <f>"2017.06.01"</f>
        <v>2017.06.01</v>
      </c>
      <c r="H533" s="6" t="str">
        <f>"不是"</f>
        <v>不是</v>
      </c>
      <c r="I533" s="6" t="s">
        <v>25</v>
      </c>
      <c r="J533" s="7"/>
    </row>
    <row r="534" spans="1:10" ht="24.95" customHeight="1">
      <c r="A534" s="2">
        <v>532</v>
      </c>
      <c r="B534" s="7" t="str">
        <f>"白玉冰"</f>
        <v>白玉冰</v>
      </c>
      <c r="C534" s="7" t="str">
        <f t="shared" si="87"/>
        <v xml:space="preserve">女        </v>
      </c>
      <c r="D534" s="7" t="str">
        <f t="shared" si="85"/>
        <v>汉族</v>
      </c>
      <c r="E534" s="8" t="s">
        <v>125</v>
      </c>
      <c r="F534" s="7" t="str">
        <f t="shared" si="80"/>
        <v>本科学士</v>
      </c>
      <c r="G534" s="7" t="str">
        <f>"2013.06.01"</f>
        <v>2013.06.01</v>
      </c>
      <c r="H534" s="6" t="str">
        <f>"是"</f>
        <v>是</v>
      </c>
      <c r="I534" s="6" t="s">
        <v>25</v>
      </c>
      <c r="J534" s="7"/>
    </row>
    <row r="535" spans="1:10" ht="24.95" customHeight="1">
      <c r="A535" s="2">
        <v>533</v>
      </c>
      <c r="B535" s="7" t="str">
        <f>"粟呈欢"</f>
        <v>粟呈欢</v>
      </c>
      <c r="C535" s="7" t="str">
        <f t="shared" si="87"/>
        <v xml:space="preserve">女        </v>
      </c>
      <c r="D535" s="7" t="str">
        <f>"侗族"</f>
        <v>侗族</v>
      </c>
      <c r="E535" s="8" t="s">
        <v>125</v>
      </c>
      <c r="F535" s="7" t="str">
        <f t="shared" si="80"/>
        <v>本科学士</v>
      </c>
      <c r="G535" s="7" t="str">
        <f>"2015.06.01"</f>
        <v>2015.06.01</v>
      </c>
      <c r="H535" s="6" t="str">
        <f>"是"</f>
        <v>是</v>
      </c>
      <c r="I535" s="6" t="s">
        <v>25</v>
      </c>
      <c r="J535" s="7"/>
    </row>
    <row r="536" spans="1:10" ht="24.95" customHeight="1">
      <c r="A536" s="2">
        <v>534</v>
      </c>
      <c r="B536" s="7" t="str">
        <f>"蒋玉佳"</f>
        <v>蒋玉佳</v>
      </c>
      <c r="C536" s="7" t="str">
        <f t="shared" si="87"/>
        <v xml:space="preserve">女        </v>
      </c>
      <c r="D536" s="7" t="str">
        <f t="shared" ref="D536:D549" si="88">"汉族"</f>
        <v>汉族</v>
      </c>
      <c r="E536" s="8" t="s">
        <v>125</v>
      </c>
      <c r="F536" s="7" t="str">
        <f t="shared" si="80"/>
        <v>本科学士</v>
      </c>
      <c r="G536" s="7" t="str">
        <f>"2013.07.01"</f>
        <v>2013.07.01</v>
      </c>
      <c r="H536" s="6" t="str">
        <f>"不是"</f>
        <v>不是</v>
      </c>
      <c r="I536" s="6" t="s">
        <v>25</v>
      </c>
      <c r="J536" s="7"/>
    </row>
    <row r="537" spans="1:10" ht="24.95" customHeight="1">
      <c r="A537" s="2">
        <v>535</v>
      </c>
      <c r="B537" s="7" t="str">
        <f>"李蓉"</f>
        <v>李蓉</v>
      </c>
      <c r="C537" s="7" t="str">
        <f t="shared" si="87"/>
        <v xml:space="preserve">女        </v>
      </c>
      <c r="D537" s="7" t="str">
        <f t="shared" si="88"/>
        <v>汉族</v>
      </c>
      <c r="E537" s="8" t="s">
        <v>127</v>
      </c>
      <c r="F537" s="7" t="str">
        <f t="shared" si="80"/>
        <v>本科学士</v>
      </c>
      <c r="G537" s="7" t="str">
        <f>"2017.06.01"</f>
        <v>2017.06.01</v>
      </c>
      <c r="H537" s="6" t="str">
        <f>"不是"</f>
        <v>不是</v>
      </c>
      <c r="I537" s="6" t="s">
        <v>25</v>
      </c>
      <c r="J537" s="7"/>
    </row>
    <row r="538" spans="1:10" ht="24.95" customHeight="1">
      <c r="A538" s="2">
        <v>536</v>
      </c>
      <c r="B538" s="7" t="str">
        <f>"刘艳红"</f>
        <v>刘艳红</v>
      </c>
      <c r="C538" s="7" t="str">
        <f t="shared" si="87"/>
        <v xml:space="preserve">女        </v>
      </c>
      <c r="D538" s="7" t="str">
        <f t="shared" si="88"/>
        <v>汉族</v>
      </c>
      <c r="E538" s="8" t="s">
        <v>135</v>
      </c>
      <c r="F538" s="7" t="str">
        <f t="shared" si="80"/>
        <v>本科学士</v>
      </c>
      <c r="G538" s="7" t="str">
        <f>"2016.06.01"</f>
        <v>2016.06.01</v>
      </c>
      <c r="H538" s="6" t="str">
        <f>"是"</f>
        <v>是</v>
      </c>
      <c r="I538" s="6" t="s">
        <v>25</v>
      </c>
      <c r="J538" s="7"/>
    </row>
    <row r="539" spans="1:10" ht="24.95" customHeight="1">
      <c r="A539" s="2">
        <v>537</v>
      </c>
      <c r="B539" s="4" t="str">
        <f>"龚伟露"</f>
        <v>龚伟露</v>
      </c>
      <c r="C539" s="4" t="str">
        <f t="shared" si="87"/>
        <v xml:space="preserve">女        </v>
      </c>
      <c r="D539" s="4" t="str">
        <f t="shared" si="88"/>
        <v>汉族</v>
      </c>
      <c r="E539" s="5" t="s">
        <v>127</v>
      </c>
      <c r="F539" s="4" t="str">
        <f t="shared" si="80"/>
        <v>本科学士</v>
      </c>
      <c r="G539" s="4" t="str">
        <f>"2015.06.01"</f>
        <v>2015.06.01</v>
      </c>
      <c r="H539" s="2" t="str">
        <f>"是"</f>
        <v>是</v>
      </c>
      <c r="I539" s="6" t="s">
        <v>25</v>
      </c>
      <c r="J539" s="4"/>
    </row>
    <row r="540" spans="1:10" ht="24.95" customHeight="1">
      <c r="A540" s="2">
        <v>538</v>
      </c>
      <c r="B540" s="4" t="str">
        <f>"黄小红"</f>
        <v>黄小红</v>
      </c>
      <c r="C540" s="4" t="str">
        <f t="shared" si="87"/>
        <v xml:space="preserve">女        </v>
      </c>
      <c r="D540" s="4" t="str">
        <f t="shared" si="88"/>
        <v>汉族</v>
      </c>
      <c r="E540" s="5" t="s">
        <v>154</v>
      </c>
      <c r="F540" s="4" t="str">
        <f t="shared" si="80"/>
        <v>本科学士</v>
      </c>
      <c r="G540" s="4" t="str">
        <f>"2016.07.01"</f>
        <v>2016.07.01</v>
      </c>
      <c r="H540" s="2" t="str">
        <f>"不是"</f>
        <v>不是</v>
      </c>
      <c r="I540" s="6" t="s">
        <v>25</v>
      </c>
      <c r="J540" s="4"/>
    </row>
    <row r="541" spans="1:10" ht="24.95" customHeight="1">
      <c r="A541" s="2">
        <v>539</v>
      </c>
      <c r="B541" s="4" t="str">
        <f>"梁雪莲"</f>
        <v>梁雪莲</v>
      </c>
      <c r="C541" s="4" t="str">
        <f t="shared" si="87"/>
        <v xml:space="preserve">女        </v>
      </c>
      <c r="D541" s="4" t="str">
        <f t="shared" si="88"/>
        <v>汉族</v>
      </c>
      <c r="E541" s="5" t="s">
        <v>127</v>
      </c>
      <c r="F541" s="4" t="str">
        <f t="shared" si="80"/>
        <v>本科学士</v>
      </c>
      <c r="G541" s="4" t="str">
        <f>"2015.06.01"</f>
        <v>2015.06.01</v>
      </c>
      <c r="H541" s="2" t="str">
        <f>"是"</f>
        <v>是</v>
      </c>
      <c r="I541" s="6" t="s">
        <v>25</v>
      </c>
      <c r="J541" s="4"/>
    </row>
    <row r="542" spans="1:10" ht="24.95" customHeight="1">
      <c r="A542" s="2">
        <v>540</v>
      </c>
      <c r="B542" s="4" t="str">
        <f>"顾紫美"</f>
        <v>顾紫美</v>
      </c>
      <c r="C542" s="4" t="str">
        <f t="shared" si="87"/>
        <v xml:space="preserve">女        </v>
      </c>
      <c r="D542" s="4" t="str">
        <f t="shared" si="88"/>
        <v>汉族</v>
      </c>
      <c r="E542" s="5" t="s">
        <v>126</v>
      </c>
      <c r="F542" s="4" t="str">
        <f t="shared" si="80"/>
        <v>本科学士</v>
      </c>
      <c r="G542" s="4" t="str">
        <f>"2017.07.01"</f>
        <v>2017.07.01</v>
      </c>
      <c r="H542" s="2" t="str">
        <f>"是"</f>
        <v>是</v>
      </c>
      <c r="I542" s="6" t="s">
        <v>25</v>
      </c>
      <c r="J542" s="4"/>
    </row>
    <row r="543" spans="1:10" ht="24.95" customHeight="1">
      <c r="A543" s="2">
        <v>541</v>
      </c>
      <c r="B543" s="4" t="str">
        <f>"黎天惠"</f>
        <v>黎天惠</v>
      </c>
      <c r="C543" s="4" t="str">
        <f t="shared" si="87"/>
        <v xml:space="preserve">女        </v>
      </c>
      <c r="D543" s="4" t="str">
        <f t="shared" si="88"/>
        <v>汉族</v>
      </c>
      <c r="E543" s="5" t="s">
        <v>125</v>
      </c>
      <c r="F543" s="4" t="str">
        <f t="shared" si="80"/>
        <v>本科学士</v>
      </c>
      <c r="G543" s="4" t="str">
        <f>"2015.06.01"</f>
        <v>2015.06.01</v>
      </c>
      <c r="H543" s="2" t="str">
        <f>"不是"</f>
        <v>不是</v>
      </c>
      <c r="I543" s="6" t="s">
        <v>25</v>
      </c>
      <c r="J543" s="4"/>
    </row>
    <row r="544" spans="1:10" ht="24.95" customHeight="1">
      <c r="A544" s="2">
        <v>542</v>
      </c>
      <c r="B544" s="4" t="str">
        <f>"黄戴鹏"</f>
        <v>黄戴鹏</v>
      </c>
      <c r="C544" s="4" t="str">
        <f>"男        "</f>
        <v xml:space="preserve">男        </v>
      </c>
      <c r="D544" s="4" t="str">
        <f t="shared" si="88"/>
        <v>汉族</v>
      </c>
      <c r="E544" s="5" t="s">
        <v>125</v>
      </c>
      <c r="F544" s="4" t="str">
        <f t="shared" si="80"/>
        <v>本科学士</v>
      </c>
      <c r="G544" s="4" t="str">
        <f>"2014.06.01"</f>
        <v>2014.06.01</v>
      </c>
      <c r="H544" s="2" t="str">
        <f>"不是"</f>
        <v>不是</v>
      </c>
      <c r="I544" s="6" t="s">
        <v>25</v>
      </c>
      <c r="J544" s="4"/>
    </row>
    <row r="545" spans="1:10" ht="24.95" customHeight="1">
      <c r="A545" s="2">
        <v>543</v>
      </c>
      <c r="B545" s="4" t="str">
        <f>"何媛花"</f>
        <v>何媛花</v>
      </c>
      <c r="C545" s="4" t="str">
        <f t="shared" ref="C545:C595" si="89">"女        "</f>
        <v xml:space="preserve">女        </v>
      </c>
      <c r="D545" s="4" t="str">
        <f t="shared" si="88"/>
        <v>汉族</v>
      </c>
      <c r="E545" s="5" t="s">
        <v>126</v>
      </c>
      <c r="F545" s="4" t="str">
        <f t="shared" si="80"/>
        <v>本科学士</v>
      </c>
      <c r="G545" s="4" t="str">
        <f>"2011.07.01"</f>
        <v>2011.07.01</v>
      </c>
      <c r="H545" s="2" t="str">
        <f>"是"</f>
        <v>是</v>
      </c>
      <c r="I545" s="6" t="s">
        <v>25</v>
      </c>
      <c r="J545" s="4"/>
    </row>
    <row r="546" spans="1:10" ht="24.95" customHeight="1">
      <c r="A546" s="2">
        <v>544</v>
      </c>
      <c r="B546" s="4" t="str">
        <f>"潘红梅"</f>
        <v>潘红梅</v>
      </c>
      <c r="C546" s="4" t="str">
        <f t="shared" si="89"/>
        <v xml:space="preserve">女        </v>
      </c>
      <c r="D546" s="4" t="str">
        <f t="shared" si="88"/>
        <v>汉族</v>
      </c>
      <c r="E546" s="5" t="s">
        <v>125</v>
      </c>
      <c r="F546" s="4" t="str">
        <f t="shared" si="80"/>
        <v>本科学士</v>
      </c>
      <c r="G546" s="4" t="str">
        <f>"2017.07.01"</f>
        <v>2017.07.01</v>
      </c>
      <c r="H546" s="2" t="str">
        <f>"是"</f>
        <v>是</v>
      </c>
      <c r="I546" s="6" t="s">
        <v>25</v>
      </c>
      <c r="J546" s="4"/>
    </row>
    <row r="547" spans="1:10" ht="24.95" customHeight="1">
      <c r="A547" s="2">
        <v>545</v>
      </c>
      <c r="B547" s="4" t="str">
        <f>"焦翠"</f>
        <v>焦翠</v>
      </c>
      <c r="C547" s="4" t="str">
        <f t="shared" si="89"/>
        <v xml:space="preserve">女        </v>
      </c>
      <c r="D547" s="4" t="str">
        <f t="shared" si="88"/>
        <v>汉族</v>
      </c>
      <c r="E547" s="5" t="s">
        <v>125</v>
      </c>
      <c r="F547" s="4" t="str">
        <f t="shared" si="80"/>
        <v>本科学士</v>
      </c>
      <c r="G547" s="4" t="str">
        <f>"2016.07.01"</f>
        <v>2016.07.01</v>
      </c>
      <c r="H547" s="2" t="str">
        <f>"是"</f>
        <v>是</v>
      </c>
      <c r="I547" s="6" t="s">
        <v>25</v>
      </c>
      <c r="J547" s="4"/>
    </row>
    <row r="548" spans="1:10" ht="24.95" customHeight="1">
      <c r="A548" s="2">
        <v>546</v>
      </c>
      <c r="B548" s="4" t="str">
        <f>"杨辉兰"</f>
        <v>杨辉兰</v>
      </c>
      <c r="C548" s="4" t="str">
        <f t="shared" si="89"/>
        <v xml:space="preserve">女        </v>
      </c>
      <c r="D548" s="4" t="str">
        <f t="shared" si="88"/>
        <v>汉族</v>
      </c>
      <c r="E548" s="5" t="s">
        <v>125</v>
      </c>
      <c r="F548" s="4" t="str">
        <f t="shared" si="80"/>
        <v>本科学士</v>
      </c>
      <c r="G548" s="4" t="str">
        <f>"2016.07.01"</f>
        <v>2016.07.01</v>
      </c>
      <c r="H548" s="2" t="str">
        <f>"是"</f>
        <v>是</v>
      </c>
      <c r="I548" s="6" t="s">
        <v>25</v>
      </c>
      <c r="J548" s="4"/>
    </row>
    <row r="549" spans="1:10" ht="24.95" customHeight="1">
      <c r="A549" s="2">
        <v>547</v>
      </c>
      <c r="B549" s="4" t="str">
        <f>"胡珊珊"</f>
        <v>胡珊珊</v>
      </c>
      <c r="C549" s="4" t="str">
        <f t="shared" si="89"/>
        <v xml:space="preserve">女        </v>
      </c>
      <c r="D549" s="4" t="str">
        <f t="shared" si="88"/>
        <v>汉族</v>
      </c>
      <c r="E549" s="5" t="s">
        <v>125</v>
      </c>
      <c r="F549" s="4" t="str">
        <f t="shared" si="80"/>
        <v>本科学士</v>
      </c>
      <c r="G549" s="4" t="str">
        <f>"2017.06.01"</f>
        <v>2017.06.01</v>
      </c>
      <c r="H549" s="2" t="str">
        <f>"不是"</f>
        <v>不是</v>
      </c>
      <c r="I549" s="6" t="s">
        <v>25</v>
      </c>
      <c r="J549" s="4"/>
    </row>
    <row r="550" spans="1:10" ht="24.95" customHeight="1">
      <c r="A550" s="2">
        <v>548</v>
      </c>
      <c r="B550" s="4" t="str">
        <f>"邹婵玉"</f>
        <v>邹婵玉</v>
      </c>
      <c r="C550" s="4" t="str">
        <f t="shared" si="89"/>
        <v xml:space="preserve">女        </v>
      </c>
      <c r="D550" s="4" t="str">
        <f>"壮族"</f>
        <v>壮族</v>
      </c>
      <c r="E550" s="5" t="s">
        <v>125</v>
      </c>
      <c r="F550" s="4" t="str">
        <f t="shared" si="80"/>
        <v>本科学士</v>
      </c>
      <c r="G550" s="4" t="str">
        <f>"2012.07.01"</f>
        <v>2012.07.01</v>
      </c>
      <c r="H550" s="2" t="str">
        <f>"不是"</f>
        <v>不是</v>
      </c>
      <c r="I550" s="6" t="s">
        <v>25</v>
      </c>
      <c r="J550" s="4"/>
    </row>
    <row r="551" spans="1:10" ht="24.95" customHeight="1">
      <c r="A551" s="2">
        <v>549</v>
      </c>
      <c r="B551" s="4" t="str">
        <f>"周欢欢"</f>
        <v>周欢欢</v>
      </c>
      <c r="C551" s="4" t="str">
        <f t="shared" si="89"/>
        <v xml:space="preserve">女        </v>
      </c>
      <c r="D551" s="4" t="str">
        <f t="shared" ref="D551:D560" si="90">"汉族"</f>
        <v>汉族</v>
      </c>
      <c r="E551" s="5" t="s">
        <v>125</v>
      </c>
      <c r="F551" s="4" t="str">
        <f t="shared" si="80"/>
        <v>本科学士</v>
      </c>
      <c r="G551" s="4" t="str">
        <f>"2016.06.01"</f>
        <v>2016.06.01</v>
      </c>
      <c r="H551" s="2" t="str">
        <f>"是"</f>
        <v>是</v>
      </c>
      <c r="I551" s="6" t="s">
        <v>25</v>
      </c>
      <c r="J551" s="4"/>
    </row>
    <row r="552" spans="1:10" ht="24.95" customHeight="1">
      <c r="A552" s="2">
        <v>550</v>
      </c>
      <c r="B552" s="4" t="str">
        <f>"林明丽"</f>
        <v>林明丽</v>
      </c>
      <c r="C552" s="4" t="str">
        <f t="shared" si="89"/>
        <v xml:space="preserve">女        </v>
      </c>
      <c r="D552" s="4" t="str">
        <f t="shared" si="90"/>
        <v>汉族</v>
      </c>
      <c r="E552" s="5" t="s">
        <v>155</v>
      </c>
      <c r="F552" s="4" t="str">
        <f>"研究生硕士"</f>
        <v>研究生硕士</v>
      </c>
      <c r="G552" s="4" t="str">
        <f>"2017.07.01"</f>
        <v>2017.07.01</v>
      </c>
      <c r="H552" s="2" t="str">
        <f>"不是"</f>
        <v>不是</v>
      </c>
      <c r="I552" s="6" t="s">
        <v>25</v>
      </c>
      <c r="J552" s="4"/>
    </row>
    <row r="553" spans="1:10" ht="24.95" customHeight="1">
      <c r="A553" s="2">
        <v>551</v>
      </c>
      <c r="B553" s="4" t="str">
        <f>"赖春晖"</f>
        <v>赖春晖</v>
      </c>
      <c r="C553" s="4" t="str">
        <f t="shared" si="89"/>
        <v xml:space="preserve">女        </v>
      </c>
      <c r="D553" s="4" t="str">
        <f t="shared" si="90"/>
        <v>汉族</v>
      </c>
      <c r="E553" s="5" t="s">
        <v>125</v>
      </c>
      <c r="F553" s="4" t="str">
        <f>"本科学士"</f>
        <v>本科学士</v>
      </c>
      <c r="G553" s="4" t="str">
        <f>"2016.06.01"</f>
        <v>2016.06.01</v>
      </c>
      <c r="H553" s="2" t="str">
        <f>"不是"</f>
        <v>不是</v>
      </c>
      <c r="I553" s="6" t="s">
        <v>25</v>
      </c>
      <c r="J553" s="4"/>
    </row>
    <row r="554" spans="1:10" ht="24.95" customHeight="1">
      <c r="A554" s="2">
        <v>552</v>
      </c>
      <c r="B554" s="4" t="str">
        <f>"钟小婉"</f>
        <v>钟小婉</v>
      </c>
      <c r="C554" s="4" t="str">
        <f t="shared" si="89"/>
        <v xml:space="preserve">女        </v>
      </c>
      <c r="D554" s="4" t="str">
        <f t="shared" si="90"/>
        <v>汉族</v>
      </c>
      <c r="E554" s="5" t="s">
        <v>125</v>
      </c>
      <c r="F554" s="4" t="str">
        <f>"本科学士"</f>
        <v>本科学士</v>
      </c>
      <c r="G554" s="4" t="str">
        <f>"2016.06.01"</f>
        <v>2016.06.01</v>
      </c>
      <c r="H554" s="2" t="str">
        <f t="shared" ref="H554:H559" si="91">"是"</f>
        <v>是</v>
      </c>
      <c r="I554" s="6" t="s">
        <v>25</v>
      </c>
      <c r="J554" s="4"/>
    </row>
    <row r="555" spans="1:10" ht="24.95" customHeight="1">
      <c r="A555" s="2">
        <v>553</v>
      </c>
      <c r="B555" s="4" t="str">
        <f>"庞瑜"</f>
        <v>庞瑜</v>
      </c>
      <c r="C555" s="4" t="str">
        <f t="shared" si="89"/>
        <v xml:space="preserve">女        </v>
      </c>
      <c r="D555" s="4" t="str">
        <f t="shared" si="90"/>
        <v>汉族</v>
      </c>
      <c r="E555" s="5" t="s">
        <v>125</v>
      </c>
      <c r="F555" s="4" t="str">
        <f>"本科学士"</f>
        <v>本科学士</v>
      </c>
      <c r="G555" s="4" t="str">
        <f>"2017.06.01"</f>
        <v>2017.06.01</v>
      </c>
      <c r="H555" s="2" t="str">
        <f t="shared" si="91"/>
        <v>是</v>
      </c>
      <c r="I555" s="6" t="s">
        <v>25</v>
      </c>
      <c r="J555" s="4"/>
    </row>
    <row r="556" spans="1:10" ht="24.95" customHeight="1">
      <c r="A556" s="2">
        <v>554</v>
      </c>
      <c r="B556" s="4" t="str">
        <f>"姚剑萍"</f>
        <v>姚剑萍</v>
      </c>
      <c r="C556" s="4" t="str">
        <f t="shared" si="89"/>
        <v xml:space="preserve">女        </v>
      </c>
      <c r="D556" s="4" t="str">
        <f t="shared" si="90"/>
        <v>汉族</v>
      </c>
      <c r="E556" s="5" t="s">
        <v>134</v>
      </c>
      <c r="F556" s="4" t="str">
        <f>"本科学士"</f>
        <v>本科学士</v>
      </c>
      <c r="G556" s="4" t="str">
        <f>"2017.06.01"</f>
        <v>2017.06.01</v>
      </c>
      <c r="H556" s="2" t="str">
        <f t="shared" si="91"/>
        <v>是</v>
      </c>
      <c r="I556" s="6" t="s">
        <v>25</v>
      </c>
      <c r="J556" s="4"/>
    </row>
    <row r="557" spans="1:10" ht="24.95" customHeight="1">
      <c r="A557" s="2">
        <v>555</v>
      </c>
      <c r="B557" s="4" t="str">
        <f>"黎璐珊"</f>
        <v>黎璐珊</v>
      </c>
      <c r="C557" s="4" t="str">
        <f t="shared" si="89"/>
        <v xml:space="preserve">女        </v>
      </c>
      <c r="D557" s="4" t="str">
        <f t="shared" si="90"/>
        <v>汉族</v>
      </c>
      <c r="E557" s="5" t="s">
        <v>125</v>
      </c>
      <c r="F557" s="4" t="str">
        <f t="shared" ref="F557:F574" si="92">"本科学士"</f>
        <v>本科学士</v>
      </c>
      <c r="G557" s="4" t="str">
        <f>"2017.06.01"</f>
        <v>2017.06.01</v>
      </c>
      <c r="H557" s="2" t="str">
        <f t="shared" si="91"/>
        <v>是</v>
      </c>
      <c r="I557" s="6" t="s">
        <v>25</v>
      </c>
      <c r="J557" s="4"/>
    </row>
    <row r="558" spans="1:10" ht="24.95" customHeight="1">
      <c r="A558" s="2">
        <v>556</v>
      </c>
      <c r="B558" s="4" t="str">
        <f>"杨禄燕"</f>
        <v>杨禄燕</v>
      </c>
      <c r="C558" s="4" t="str">
        <f t="shared" si="89"/>
        <v xml:space="preserve">女        </v>
      </c>
      <c r="D558" s="4" t="str">
        <f t="shared" si="90"/>
        <v>汉族</v>
      </c>
      <c r="E558" s="5" t="s">
        <v>125</v>
      </c>
      <c r="F558" s="4" t="str">
        <f t="shared" si="92"/>
        <v>本科学士</v>
      </c>
      <c r="G558" s="4" t="str">
        <f>"2014.06.01"</f>
        <v>2014.06.01</v>
      </c>
      <c r="H558" s="2" t="str">
        <f t="shared" si="91"/>
        <v>是</v>
      </c>
      <c r="I558" s="6" t="s">
        <v>25</v>
      </c>
      <c r="J558" s="4"/>
    </row>
    <row r="559" spans="1:10" ht="24.95" customHeight="1">
      <c r="A559" s="2">
        <v>557</v>
      </c>
      <c r="B559" s="4" t="str">
        <f>"黎艳凤"</f>
        <v>黎艳凤</v>
      </c>
      <c r="C559" s="4" t="str">
        <f t="shared" si="89"/>
        <v xml:space="preserve">女        </v>
      </c>
      <c r="D559" s="4" t="str">
        <f t="shared" si="90"/>
        <v>汉族</v>
      </c>
      <c r="E559" s="5" t="s">
        <v>126</v>
      </c>
      <c r="F559" s="4" t="str">
        <f t="shared" si="92"/>
        <v>本科学士</v>
      </c>
      <c r="G559" s="4" t="str">
        <f>"2016.06.01"</f>
        <v>2016.06.01</v>
      </c>
      <c r="H559" s="2" t="str">
        <f t="shared" si="91"/>
        <v>是</v>
      </c>
      <c r="I559" s="6" t="s">
        <v>25</v>
      </c>
      <c r="J559" s="4"/>
    </row>
    <row r="560" spans="1:10" ht="24.95" customHeight="1">
      <c r="A560" s="2">
        <v>558</v>
      </c>
      <c r="B560" s="4" t="str">
        <f>"罗雯"</f>
        <v>罗雯</v>
      </c>
      <c r="C560" s="4" t="str">
        <f t="shared" si="89"/>
        <v xml:space="preserve">女        </v>
      </c>
      <c r="D560" s="4" t="str">
        <f t="shared" si="90"/>
        <v>汉族</v>
      </c>
      <c r="E560" s="5" t="s">
        <v>156</v>
      </c>
      <c r="F560" s="4" t="str">
        <f t="shared" si="92"/>
        <v>本科学士</v>
      </c>
      <c r="G560" s="4" t="str">
        <f>"2015.06.01"</f>
        <v>2015.06.01</v>
      </c>
      <c r="H560" s="2" t="str">
        <f>"不是"</f>
        <v>不是</v>
      </c>
      <c r="I560" s="6" t="s">
        <v>25</v>
      </c>
      <c r="J560" s="4"/>
    </row>
    <row r="561" spans="1:10" ht="24.95" customHeight="1">
      <c r="A561" s="2">
        <v>559</v>
      </c>
      <c r="B561" s="4" t="str">
        <f>"黄丽琳"</f>
        <v>黄丽琳</v>
      </c>
      <c r="C561" s="4" t="str">
        <f t="shared" si="89"/>
        <v xml:space="preserve">女        </v>
      </c>
      <c r="D561" s="4" t="str">
        <f>"壮族"</f>
        <v>壮族</v>
      </c>
      <c r="E561" s="5" t="s">
        <v>125</v>
      </c>
      <c r="F561" s="4" t="str">
        <f t="shared" si="92"/>
        <v>本科学士</v>
      </c>
      <c r="G561" s="4" t="str">
        <f>"2017.06.01"</f>
        <v>2017.06.01</v>
      </c>
      <c r="H561" s="2" t="str">
        <f>"是"</f>
        <v>是</v>
      </c>
      <c r="I561" s="6" t="s">
        <v>25</v>
      </c>
      <c r="J561" s="4"/>
    </row>
    <row r="562" spans="1:10" ht="24.95" customHeight="1">
      <c r="A562" s="2">
        <v>560</v>
      </c>
      <c r="B562" s="4" t="str">
        <f>"黄达清"</f>
        <v>黄达清</v>
      </c>
      <c r="C562" s="4" t="str">
        <f t="shared" si="89"/>
        <v xml:space="preserve">女        </v>
      </c>
      <c r="D562" s="4" t="str">
        <f>"汉族"</f>
        <v>汉族</v>
      </c>
      <c r="E562" s="5" t="s">
        <v>125</v>
      </c>
      <c r="F562" s="4" t="str">
        <f t="shared" si="92"/>
        <v>本科学士</v>
      </c>
      <c r="G562" s="4" t="str">
        <f>"2013.06.01"</f>
        <v>2013.06.01</v>
      </c>
      <c r="H562" s="2" t="str">
        <f>"不是"</f>
        <v>不是</v>
      </c>
      <c r="I562" s="6" t="s">
        <v>25</v>
      </c>
      <c r="J562" s="4"/>
    </row>
    <row r="563" spans="1:10" ht="24.95" customHeight="1">
      <c r="A563" s="2">
        <v>561</v>
      </c>
      <c r="B563" s="4" t="str">
        <f>"李海英"</f>
        <v>李海英</v>
      </c>
      <c r="C563" s="4" t="str">
        <f t="shared" si="89"/>
        <v xml:space="preserve">女        </v>
      </c>
      <c r="D563" s="4" t="str">
        <f>"壮族"</f>
        <v>壮族</v>
      </c>
      <c r="E563" s="5" t="s">
        <v>125</v>
      </c>
      <c r="F563" s="4" t="str">
        <f t="shared" si="92"/>
        <v>本科学士</v>
      </c>
      <c r="G563" s="4" t="str">
        <f>"2017.06.01"</f>
        <v>2017.06.01</v>
      </c>
      <c r="H563" s="2" t="str">
        <f>"是"</f>
        <v>是</v>
      </c>
      <c r="I563" s="6" t="s">
        <v>25</v>
      </c>
      <c r="J563" s="4"/>
    </row>
    <row r="564" spans="1:10" ht="24.95" customHeight="1">
      <c r="A564" s="2">
        <v>562</v>
      </c>
      <c r="B564" s="4" t="str">
        <f>"黄声媛"</f>
        <v>黄声媛</v>
      </c>
      <c r="C564" s="4" t="str">
        <f t="shared" si="89"/>
        <v xml:space="preserve">女        </v>
      </c>
      <c r="D564" s="4" t="str">
        <f t="shared" ref="D564:D627" si="93">"汉族"</f>
        <v>汉族</v>
      </c>
      <c r="E564" s="5" t="s">
        <v>125</v>
      </c>
      <c r="F564" s="4" t="str">
        <f t="shared" si="92"/>
        <v>本科学士</v>
      </c>
      <c r="G564" s="4" t="str">
        <f>"2017.06.01"</f>
        <v>2017.06.01</v>
      </c>
      <c r="H564" s="2" t="str">
        <f>"是"</f>
        <v>是</v>
      </c>
      <c r="I564" s="6" t="s">
        <v>25</v>
      </c>
      <c r="J564" s="4"/>
    </row>
    <row r="565" spans="1:10" ht="24.95" customHeight="1">
      <c r="A565" s="2">
        <v>563</v>
      </c>
      <c r="B565" s="4" t="str">
        <f>"钟旋"</f>
        <v>钟旋</v>
      </c>
      <c r="C565" s="4" t="str">
        <f t="shared" si="89"/>
        <v xml:space="preserve">女        </v>
      </c>
      <c r="D565" s="4" t="str">
        <f t="shared" si="93"/>
        <v>汉族</v>
      </c>
      <c r="E565" s="5" t="s">
        <v>125</v>
      </c>
      <c r="F565" s="4" t="str">
        <f t="shared" si="92"/>
        <v>本科学士</v>
      </c>
      <c r="G565" s="4" t="str">
        <f>"2012.06.01"</f>
        <v>2012.06.01</v>
      </c>
      <c r="H565" s="2" t="str">
        <f>"是"</f>
        <v>是</v>
      </c>
      <c r="I565" s="6" t="s">
        <v>25</v>
      </c>
      <c r="J565" s="4"/>
    </row>
    <row r="566" spans="1:10" ht="24.95" customHeight="1">
      <c r="A566" s="2">
        <v>564</v>
      </c>
      <c r="B566" s="4" t="str">
        <f>"吕冬梅"</f>
        <v>吕冬梅</v>
      </c>
      <c r="C566" s="4" t="str">
        <f t="shared" si="89"/>
        <v xml:space="preserve">女        </v>
      </c>
      <c r="D566" s="4" t="str">
        <f t="shared" si="93"/>
        <v>汉族</v>
      </c>
      <c r="E566" s="5" t="s">
        <v>126</v>
      </c>
      <c r="F566" s="4" t="str">
        <f t="shared" si="92"/>
        <v>本科学士</v>
      </c>
      <c r="G566" s="4" t="str">
        <f>"2011.06.01"</f>
        <v>2011.06.01</v>
      </c>
      <c r="H566" s="2" t="str">
        <f>"是"</f>
        <v>是</v>
      </c>
      <c r="I566" s="6" t="s">
        <v>25</v>
      </c>
      <c r="J566" s="4"/>
    </row>
    <row r="567" spans="1:10" ht="24.95" customHeight="1">
      <c r="A567" s="2">
        <v>565</v>
      </c>
      <c r="B567" s="4" t="str">
        <f>"凌来娣"</f>
        <v>凌来娣</v>
      </c>
      <c r="C567" s="4" t="str">
        <f t="shared" si="89"/>
        <v xml:space="preserve">女        </v>
      </c>
      <c r="D567" s="4" t="str">
        <f t="shared" si="93"/>
        <v>汉族</v>
      </c>
      <c r="E567" s="5" t="s">
        <v>125</v>
      </c>
      <c r="F567" s="4" t="str">
        <f t="shared" si="92"/>
        <v>本科学士</v>
      </c>
      <c r="G567" s="4" t="str">
        <f>"2017.06.01"</f>
        <v>2017.06.01</v>
      </c>
      <c r="H567" s="2" t="str">
        <f t="shared" ref="H567:H573" si="94">"是"</f>
        <v>是</v>
      </c>
      <c r="I567" s="6" t="s">
        <v>25</v>
      </c>
      <c r="J567" s="4"/>
    </row>
    <row r="568" spans="1:10" ht="24.95" customHeight="1">
      <c r="A568" s="2">
        <v>566</v>
      </c>
      <c r="B568" s="4" t="str">
        <f>"覃琳琳"</f>
        <v>覃琳琳</v>
      </c>
      <c r="C568" s="4" t="str">
        <f t="shared" si="89"/>
        <v xml:space="preserve">女        </v>
      </c>
      <c r="D568" s="4" t="str">
        <f t="shared" si="93"/>
        <v>汉族</v>
      </c>
      <c r="E568" s="5" t="s">
        <v>157</v>
      </c>
      <c r="F568" s="4" t="str">
        <f t="shared" si="92"/>
        <v>本科学士</v>
      </c>
      <c r="G568" s="4" t="str">
        <f>"2017.06.01"</f>
        <v>2017.06.01</v>
      </c>
      <c r="H568" s="2" t="str">
        <f t="shared" si="94"/>
        <v>是</v>
      </c>
      <c r="I568" s="2" t="s">
        <v>26</v>
      </c>
      <c r="J568" s="4"/>
    </row>
    <row r="569" spans="1:10" ht="24.95" customHeight="1">
      <c r="A569" s="2">
        <v>567</v>
      </c>
      <c r="B569" s="4" t="str">
        <f>"周莹"</f>
        <v>周莹</v>
      </c>
      <c r="C569" s="4" t="str">
        <f t="shared" si="89"/>
        <v xml:space="preserve">女        </v>
      </c>
      <c r="D569" s="4" t="str">
        <f t="shared" si="93"/>
        <v>汉族</v>
      </c>
      <c r="E569" s="5" t="s">
        <v>158</v>
      </c>
      <c r="F569" s="4" t="str">
        <f t="shared" si="92"/>
        <v>本科学士</v>
      </c>
      <c r="G569" s="4" t="str">
        <f>"2011.06.01"</f>
        <v>2011.06.01</v>
      </c>
      <c r="H569" s="2" t="str">
        <f t="shared" si="94"/>
        <v>是</v>
      </c>
      <c r="I569" s="2" t="s">
        <v>26</v>
      </c>
      <c r="J569" s="4"/>
    </row>
    <row r="570" spans="1:10" ht="24.95" customHeight="1">
      <c r="A570" s="2">
        <v>568</v>
      </c>
      <c r="B570" s="4" t="str">
        <f>"梁进燕"</f>
        <v>梁进燕</v>
      </c>
      <c r="C570" s="4" t="str">
        <f t="shared" si="89"/>
        <v xml:space="preserve">女        </v>
      </c>
      <c r="D570" s="4" t="str">
        <f t="shared" si="93"/>
        <v>汉族</v>
      </c>
      <c r="E570" s="5" t="s">
        <v>157</v>
      </c>
      <c r="F570" s="4" t="str">
        <f t="shared" si="92"/>
        <v>本科学士</v>
      </c>
      <c r="G570" s="4" t="str">
        <f>"2012.07.01"</f>
        <v>2012.07.01</v>
      </c>
      <c r="H570" s="2" t="str">
        <f t="shared" si="94"/>
        <v>是</v>
      </c>
      <c r="I570" s="2" t="s">
        <v>26</v>
      </c>
      <c r="J570" s="4"/>
    </row>
    <row r="571" spans="1:10" ht="24.95" customHeight="1">
      <c r="A571" s="2">
        <v>569</v>
      </c>
      <c r="B571" s="4" t="str">
        <f>"梁晓霞"</f>
        <v>梁晓霞</v>
      </c>
      <c r="C571" s="4" t="str">
        <f t="shared" si="89"/>
        <v xml:space="preserve">女        </v>
      </c>
      <c r="D571" s="4" t="str">
        <f t="shared" si="93"/>
        <v>汉族</v>
      </c>
      <c r="E571" s="5" t="s">
        <v>158</v>
      </c>
      <c r="F571" s="4" t="str">
        <f t="shared" si="92"/>
        <v>本科学士</v>
      </c>
      <c r="G571" s="4" t="str">
        <f>"2017.06.01"</f>
        <v>2017.06.01</v>
      </c>
      <c r="H571" s="2" t="str">
        <f t="shared" si="94"/>
        <v>是</v>
      </c>
      <c r="I571" s="2" t="s">
        <v>26</v>
      </c>
      <c r="J571" s="4"/>
    </row>
    <row r="572" spans="1:10" ht="24.95" customHeight="1">
      <c r="A572" s="2">
        <v>570</v>
      </c>
      <c r="B572" s="4" t="str">
        <f>"周士薇"</f>
        <v>周士薇</v>
      </c>
      <c r="C572" s="4" t="str">
        <f t="shared" si="89"/>
        <v xml:space="preserve">女        </v>
      </c>
      <c r="D572" s="4" t="str">
        <f t="shared" si="93"/>
        <v>汉族</v>
      </c>
      <c r="E572" s="5" t="s">
        <v>159</v>
      </c>
      <c r="F572" s="4" t="str">
        <f t="shared" si="92"/>
        <v>本科学士</v>
      </c>
      <c r="G572" s="4" t="str">
        <f>"2014.07.01"</f>
        <v>2014.07.01</v>
      </c>
      <c r="H572" s="2" t="str">
        <f t="shared" si="94"/>
        <v>是</v>
      </c>
      <c r="I572" s="2" t="s">
        <v>27</v>
      </c>
      <c r="J572" s="4"/>
    </row>
    <row r="573" spans="1:10" ht="24.95" customHeight="1">
      <c r="A573" s="2">
        <v>571</v>
      </c>
      <c r="B573" s="4" t="str">
        <f>"黎子珊"</f>
        <v>黎子珊</v>
      </c>
      <c r="C573" s="4" t="str">
        <f t="shared" si="89"/>
        <v xml:space="preserve">女        </v>
      </c>
      <c r="D573" s="4" t="str">
        <f t="shared" si="93"/>
        <v>汉族</v>
      </c>
      <c r="E573" s="5" t="s">
        <v>160</v>
      </c>
      <c r="F573" s="4" t="str">
        <f t="shared" si="92"/>
        <v>本科学士</v>
      </c>
      <c r="G573" s="4" t="str">
        <f>"2017.06.01"</f>
        <v>2017.06.01</v>
      </c>
      <c r="H573" s="2" t="str">
        <f t="shared" si="94"/>
        <v>是</v>
      </c>
      <c r="I573" s="2" t="s">
        <v>27</v>
      </c>
      <c r="J573" s="4"/>
    </row>
    <row r="574" spans="1:10" ht="24.95" customHeight="1">
      <c r="A574" s="2">
        <v>572</v>
      </c>
      <c r="B574" s="4" t="str">
        <f>"区翠翠"</f>
        <v>区翠翠</v>
      </c>
      <c r="C574" s="4" t="str">
        <f t="shared" si="89"/>
        <v xml:space="preserve">女        </v>
      </c>
      <c r="D574" s="4" t="str">
        <f t="shared" si="93"/>
        <v>汉族</v>
      </c>
      <c r="E574" s="5" t="s">
        <v>161</v>
      </c>
      <c r="F574" s="4" t="str">
        <f t="shared" si="92"/>
        <v>本科学士</v>
      </c>
      <c r="G574" s="4" t="str">
        <f>"2011.06.01"</f>
        <v>2011.06.01</v>
      </c>
      <c r="H574" s="2" t="str">
        <f>"不是"</f>
        <v>不是</v>
      </c>
      <c r="I574" s="2" t="s">
        <v>27</v>
      </c>
      <c r="J574" s="4"/>
    </row>
    <row r="575" spans="1:10" ht="24.95" customHeight="1">
      <c r="A575" s="2">
        <v>573</v>
      </c>
      <c r="B575" s="4" t="str">
        <f>"徐燕莹"</f>
        <v>徐燕莹</v>
      </c>
      <c r="C575" s="4" t="str">
        <f t="shared" si="89"/>
        <v xml:space="preserve">女        </v>
      </c>
      <c r="D575" s="4" t="str">
        <f t="shared" si="93"/>
        <v>汉族</v>
      </c>
      <c r="E575" s="5" t="s">
        <v>162</v>
      </c>
      <c r="F575" s="4" t="str">
        <f>"专科无学位"</f>
        <v>专科无学位</v>
      </c>
      <c r="G575" s="4" t="str">
        <f>"2014.09.01"</f>
        <v>2014.09.01</v>
      </c>
      <c r="H575" s="2" t="str">
        <f>"是"</f>
        <v>是</v>
      </c>
      <c r="I575" s="2" t="s">
        <v>27</v>
      </c>
      <c r="J575" s="4"/>
    </row>
    <row r="576" spans="1:10" ht="24.95" customHeight="1">
      <c r="A576" s="2">
        <v>574</v>
      </c>
      <c r="B576" s="4" t="str">
        <f>"罗燕"</f>
        <v>罗燕</v>
      </c>
      <c r="C576" s="4" t="str">
        <f t="shared" si="89"/>
        <v xml:space="preserve">女        </v>
      </c>
      <c r="D576" s="4" t="str">
        <f t="shared" si="93"/>
        <v>汉族</v>
      </c>
      <c r="E576" s="5" t="s">
        <v>55</v>
      </c>
      <c r="F576" s="4" t="str">
        <f t="shared" ref="F576:F639" si="95">"本科学士"</f>
        <v>本科学士</v>
      </c>
      <c r="G576" s="4" t="str">
        <f>"2015.06.01"</f>
        <v>2015.06.01</v>
      </c>
      <c r="H576" s="2" t="str">
        <f>"不是"</f>
        <v>不是</v>
      </c>
      <c r="I576" s="2" t="s">
        <v>27</v>
      </c>
      <c r="J576" s="4"/>
    </row>
    <row r="577" spans="1:10" ht="24.95" customHeight="1">
      <c r="A577" s="2">
        <v>575</v>
      </c>
      <c r="B577" s="4" t="str">
        <f>"刘彩莉"</f>
        <v>刘彩莉</v>
      </c>
      <c r="C577" s="4" t="str">
        <f t="shared" si="89"/>
        <v xml:space="preserve">女        </v>
      </c>
      <c r="D577" s="4" t="str">
        <f t="shared" si="93"/>
        <v>汉族</v>
      </c>
      <c r="E577" s="5" t="s">
        <v>159</v>
      </c>
      <c r="F577" s="4" t="str">
        <f t="shared" si="95"/>
        <v>本科学士</v>
      </c>
      <c r="G577" s="4" t="str">
        <f>"2017.06.01"</f>
        <v>2017.06.01</v>
      </c>
      <c r="H577" s="2" t="str">
        <f>"是"</f>
        <v>是</v>
      </c>
      <c r="I577" s="2" t="s">
        <v>27</v>
      </c>
      <c r="J577" s="4"/>
    </row>
    <row r="578" spans="1:10" ht="24.95" customHeight="1">
      <c r="A578" s="2">
        <v>576</v>
      </c>
      <c r="B578" s="4" t="str">
        <f>"陈洁"</f>
        <v>陈洁</v>
      </c>
      <c r="C578" s="4" t="str">
        <f t="shared" si="89"/>
        <v xml:space="preserve">女        </v>
      </c>
      <c r="D578" s="4" t="str">
        <f t="shared" si="93"/>
        <v>汉族</v>
      </c>
      <c r="E578" s="5" t="s">
        <v>163</v>
      </c>
      <c r="F578" s="4" t="str">
        <f t="shared" si="95"/>
        <v>本科学士</v>
      </c>
      <c r="G578" s="4" t="str">
        <f>"2013.06.01"</f>
        <v>2013.06.01</v>
      </c>
      <c r="H578" s="2" t="str">
        <f>"不是"</f>
        <v>不是</v>
      </c>
      <c r="I578" s="2" t="s">
        <v>28</v>
      </c>
      <c r="J578" s="4"/>
    </row>
    <row r="579" spans="1:10" ht="24.95" customHeight="1">
      <c r="A579" s="2">
        <v>577</v>
      </c>
      <c r="B579" s="4" t="str">
        <f>"凌凤君"</f>
        <v>凌凤君</v>
      </c>
      <c r="C579" s="4" t="str">
        <f t="shared" si="89"/>
        <v xml:space="preserve">女        </v>
      </c>
      <c r="D579" s="4" t="str">
        <f t="shared" si="93"/>
        <v>汉族</v>
      </c>
      <c r="E579" s="5" t="s">
        <v>164</v>
      </c>
      <c r="F579" s="4" t="str">
        <f t="shared" si="95"/>
        <v>本科学士</v>
      </c>
      <c r="G579" s="4" t="str">
        <f>"2017.06.01"</f>
        <v>2017.06.01</v>
      </c>
      <c r="H579" s="2" t="str">
        <f>"是"</f>
        <v>是</v>
      </c>
      <c r="I579" s="2" t="s">
        <v>28</v>
      </c>
      <c r="J579" s="4"/>
    </row>
    <row r="580" spans="1:10" ht="24.95" customHeight="1">
      <c r="A580" s="2">
        <v>578</v>
      </c>
      <c r="B580" s="4" t="str">
        <f>"满桂民"</f>
        <v>满桂民</v>
      </c>
      <c r="C580" s="4" t="str">
        <f t="shared" si="89"/>
        <v xml:space="preserve">女        </v>
      </c>
      <c r="D580" s="4" t="str">
        <f t="shared" si="93"/>
        <v>汉族</v>
      </c>
      <c r="E580" s="5" t="s">
        <v>164</v>
      </c>
      <c r="F580" s="4" t="str">
        <f t="shared" si="95"/>
        <v>本科学士</v>
      </c>
      <c r="G580" s="4" t="str">
        <f>"2017.06.01"</f>
        <v>2017.06.01</v>
      </c>
      <c r="H580" s="2" t="str">
        <f>"是"</f>
        <v>是</v>
      </c>
      <c r="I580" s="2" t="s">
        <v>28</v>
      </c>
      <c r="J580" s="4"/>
    </row>
    <row r="581" spans="1:10" ht="24.95" customHeight="1">
      <c r="A581" s="2">
        <v>579</v>
      </c>
      <c r="B581" s="4" t="str">
        <f>"王春枚"</f>
        <v>王春枚</v>
      </c>
      <c r="C581" s="4" t="str">
        <f t="shared" si="89"/>
        <v xml:space="preserve">女        </v>
      </c>
      <c r="D581" s="4" t="str">
        <f t="shared" si="93"/>
        <v>汉族</v>
      </c>
      <c r="E581" s="5" t="s">
        <v>164</v>
      </c>
      <c r="F581" s="4" t="str">
        <f t="shared" si="95"/>
        <v>本科学士</v>
      </c>
      <c r="G581" s="4" t="str">
        <f>"2014.06.01"</f>
        <v>2014.06.01</v>
      </c>
      <c r="H581" s="2" t="str">
        <f>"是"</f>
        <v>是</v>
      </c>
      <c r="I581" s="2" t="s">
        <v>28</v>
      </c>
      <c r="J581" s="4"/>
    </row>
    <row r="582" spans="1:10" ht="24.95" customHeight="1">
      <c r="A582" s="2">
        <v>580</v>
      </c>
      <c r="B582" s="4" t="str">
        <f>"罗清"</f>
        <v>罗清</v>
      </c>
      <c r="C582" s="4" t="str">
        <f t="shared" si="89"/>
        <v xml:space="preserve">女        </v>
      </c>
      <c r="D582" s="4" t="str">
        <f t="shared" si="93"/>
        <v>汉族</v>
      </c>
      <c r="E582" s="5" t="s">
        <v>163</v>
      </c>
      <c r="F582" s="4" t="str">
        <f t="shared" si="95"/>
        <v>本科学士</v>
      </c>
      <c r="G582" s="4" t="str">
        <f>"2017.07.01"</f>
        <v>2017.07.01</v>
      </c>
      <c r="H582" s="2" t="str">
        <f>"不是"</f>
        <v>不是</v>
      </c>
      <c r="I582" s="2" t="s">
        <v>28</v>
      </c>
      <c r="J582" s="4"/>
    </row>
    <row r="583" spans="1:10" ht="24.95" customHeight="1">
      <c r="A583" s="2">
        <v>581</v>
      </c>
      <c r="B583" s="4" t="str">
        <f>"陈丹丹"</f>
        <v>陈丹丹</v>
      </c>
      <c r="C583" s="4" t="str">
        <f t="shared" si="89"/>
        <v xml:space="preserve">女        </v>
      </c>
      <c r="D583" s="4" t="str">
        <f t="shared" si="93"/>
        <v>汉族</v>
      </c>
      <c r="E583" s="5" t="s">
        <v>164</v>
      </c>
      <c r="F583" s="4" t="str">
        <f t="shared" si="95"/>
        <v>本科学士</v>
      </c>
      <c r="G583" s="4" t="str">
        <f>"2017.07.01"</f>
        <v>2017.07.01</v>
      </c>
      <c r="H583" s="2" t="str">
        <f>"是"</f>
        <v>是</v>
      </c>
      <c r="I583" s="2" t="s">
        <v>28</v>
      </c>
      <c r="J583" s="4"/>
    </row>
    <row r="584" spans="1:10" ht="24.95" customHeight="1">
      <c r="A584" s="2">
        <v>582</v>
      </c>
      <c r="B584" s="4" t="str">
        <f>"黄梦娇"</f>
        <v>黄梦娇</v>
      </c>
      <c r="C584" s="4" t="str">
        <f t="shared" si="89"/>
        <v xml:space="preserve">女        </v>
      </c>
      <c r="D584" s="4" t="str">
        <f t="shared" si="93"/>
        <v>汉族</v>
      </c>
      <c r="E584" s="5" t="s">
        <v>163</v>
      </c>
      <c r="F584" s="4" t="str">
        <f t="shared" si="95"/>
        <v>本科学士</v>
      </c>
      <c r="G584" s="4" t="str">
        <f>"2014.07.01"</f>
        <v>2014.07.01</v>
      </c>
      <c r="H584" s="2" t="str">
        <f>"不是"</f>
        <v>不是</v>
      </c>
      <c r="I584" s="2" t="s">
        <v>28</v>
      </c>
      <c r="J584" s="4"/>
    </row>
    <row r="585" spans="1:10" ht="24.95" customHeight="1">
      <c r="A585" s="2">
        <v>583</v>
      </c>
      <c r="B585" s="4" t="str">
        <f>"李婷婷"</f>
        <v>李婷婷</v>
      </c>
      <c r="C585" s="4" t="str">
        <f t="shared" si="89"/>
        <v xml:space="preserve">女        </v>
      </c>
      <c r="D585" s="4" t="str">
        <f t="shared" si="93"/>
        <v>汉族</v>
      </c>
      <c r="E585" s="5" t="s">
        <v>164</v>
      </c>
      <c r="F585" s="4" t="str">
        <f t="shared" si="95"/>
        <v>本科学士</v>
      </c>
      <c r="G585" s="4" t="str">
        <f>"2013.06.01"</f>
        <v>2013.06.01</v>
      </c>
      <c r="H585" s="2" t="str">
        <f>"是"</f>
        <v>是</v>
      </c>
      <c r="I585" s="2" t="s">
        <v>28</v>
      </c>
      <c r="J585" s="4"/>
    </row>
    <row r="586" spans="1:10" ht="24.95" customHeight="1">
      <c r="A586" s="2">
        <v>584</v>
      </c>
      <c r="B586" s="4" t="str">
        <f>"黎沿宏"</f>
        <v>黎沿宏</v>
      </c>
      <c r="C586" s="4" t="str">
        <f t="shared" si="89"/>
        <v xml:space="preserve">女        </v>
      </c>
      <c r="D586" s="4" t="str">
        <f t="shared" si="93"/>
        <v>汉族</v>
      </c>
      <c r="E586" s="5" t="s">
        <v>164</v>
      </c>
      <c r="F586" s="4" t="str">
        <f t="shared" si="95"/>
        <v>本科学士</v>
      </c>
      <c r="G586" s="4" t="str">
        <f>"2017.06.01"</f>
        <v>2017.06.01</v>
      </c>
      <c r="H586" s="2" t="str">
        <f>"是"</f>
        <v>是</v>
      </c>
      <c r="I586" s="2" t="s">
        <v>28</v>
      </c>
      <c r="J586" s="4"/>
    </row>
    <row r="587" spans="1:10" ht="24.95" customHeight="1">
      <c r="A587" s="2">
        <v>585</v>
      </c>
      <c r="B587" s="4" t="str">
        <f>"梁瑛"</f>
        <v>梁瑛</v>
      </c>
      <c r="C587" s="4" t="str">
        <f t="shared" si="89"/>
        <v xml:space="preserve">女        </v>
      </c>
      <c r="D587" s="4" t="str">
        <f t="shared" si="93"/>
        <v>汉族</v>
      </c>
      <c r="E587" s="5" t="s">
        <v>164</v>
      </c>
      <c r="F587" s="4" t="str">
        <f t="shared" si="95"/>
        <v>本科学士</v>
      </c>
      <c r="G587" s="4" t="str">
        <f>"2015.06.01"</f>
        <v>2015.06.01</v>
      </c>
      <c r="H587" s="2" t="str">
        <f>"是"</f>
        <v>是</v>
      </c>
      <c r="I587" s="2" t="s">
        <v>28</v>
      </c>
      <c r="J587" s="4"/>
    </row>
    <row r="588" spans="1:10" ht="24.95" customHeight="1">
      <c r="A588" s="2">
        <v>586</v>
      </c>
      <c r="B588" s="4" t="str">
        <f>"周传冰"</f>
        <v>周传冰</v>
      </c>
      <c r="C588" s="4" t="str">
        <f t="shared" si="89"/>
        <v xml:space="preserve">女        </v>
      </c>
      <c r="D588" s="4" t="str">
        <f t="shared" si="93"/>
        <v>汉族</v>
      </c>
      <c r="E588" s="5" t="s">
        <v>164</v>
      </c>
      <c r="F588" s="4" t="str">
        <f t="shared" si="95"/>
        <v>本科学士</v>
      </c>
      <c r="G588" s="4" t="str">
        <f>"2014.06.01"</f>
        <v>2014.06.01</v>
      </c>
      <c r="H588" s="2" t="str">
        <f>"是"</f>
        <v>是</v>
      </c>
      <c r="I588" s="2" t="s">
        <v>28</v>
      </c>
      <c r="J588" s="4"/>
    </row>
    <row r="589" spans="1:10" ht="24.95" customHeight="1">
      <c r="A589" s="2">
        <v>587</v>
      </c>
      <c r="B589" s="4" t="str">
        <f>"何金玫"</f>
        <v>何金玫</v>
      </c>
      <c r="C589" s="4" t="str">
        <f t="shared" si="89"/>
        <v xml:space="preserve">女        </v>
      </c>
      <c r="D589" s="4" t="str">
        <f t="shared" si="93"/>
        <v>汉族</v>
      </c>
      <c r="E589" s="5" t="s">
        <v>163</v>
      </c>
      <c r="F589" s="4" t="str">
        <f t="shared" si="95"/>
        <v>本科学士</v>
      </c>
      <c r="G589" s="4" t="str">
        <f>"2017.06.01"</f>
        <v>2017.06.01</v>
      </c>
      <c r="H589" s="2" t="str">
        <f>"不是"</f>
        <v>不是</v>
      </c>
      <c r="I589" s="2" t="s">
        <v>28</v>
      </c>
      <c r="J589" s="4"/>
    </row>
    <row r="590" spans="1:10" ht="24.95" customHeight="1">
      <c r="A590" s="2">
        <v>588</v>
      </c>
      <c r="B590" s="4" t="str">
        <f>"潘玉莲"</f>
        <v>潘玉莲</v>
      </c>
      <c r="C590" s="4" t="str">
        <f t="shared" si="89"/>
        <v xml:space="preserve">女        </v>
      </c>
      <c r="D590" s="4" t="str">
        <f t="shared" si="93"/>
        <v>汉族</v>
      </c>
      <c r="E590" s="5" t="s">
        <v>164</v>
      </c>
      <c r="F590" s="4" t="str">
        <f t="shared" si="95"/>
        <v>本科学士</v>
      </c>
      <c r="G590" s="4" t="str">
        <f>"2017.06.01"</f>
        <v>2017.06.01</v>
      </c>
      <c r="H590" s="2" t="str">
        <f>"是"</f>
        <v>是</v>
      </c>
      <c r="I590" s="2" t="s">
        <v>28</v>
      </c>
      <c r="J590" s="4"/>
    </row>
    <row r="591" spans="1:10" ht="24.95" customHeight="1">
      <c r="A591" s="2">
        <v>589</v>
      </c>
      <c r="B591" s="4" t="str">
        <f>"秦伟玲"</f>
        <v>秦伟玲</v>
      </c>
      <c r="C591" s="4" t="str">
        <f t="shared" si="89"/>
        <v xml:space="preserve">女        </v>
      </c>
      <c r="D591" s="4" t="str">
        <f t="shared" si="93"/>
        <v>汉族</v>
      </c>
      <c r="E591" s="5" t="s">
        <v>164</v>
      </c>
      <c r="F591" s="4" t="str">
        <f t="shared" si="95"/>
        <v>本科学士</v>
      </c>
      <c r="G591" s="4" t="str">
        <f>"2017.07.01"</f>
        <v>2017.07.01</v>
      </c>
      <c r="H591" s="2" t="str">
        <f>"是"</f>
        <v>是</v>
      </c>
      <c r="I591" s="2" t="s">
        <v>28</v>
      </c>
      <c r="J591" s="4"/>
    </row>
    <row r="592" spans="1:10" ht="24.95" customHeight="1">
      <c r="A592" s="2">
        <v>590</v>
      </c>
      <c r="B592" s="4" t="str">
        <f>"陈水秀"</f>
        <v>陈水秀</v>
      </c>
      <c r="C592" s="4" t="str">
        <f t="shared" si="89"/>
        <v xml:space="preserve">女        </v>
      </c>
      <c r="D592" s="4" t="str">
        <f t="shared" si="93"/>
        <v>汉族</v>
      </c>
      <c r="E592" s="5" t="s">
        <v>163</v>
      </c>
      <c r="F592" s="4" t="str">
        <f t="shared" si="95"/>
        <v>本科学士</v>
      </c>
      <c r="G592" s="4" t="str">
        <f>"2015.06.01"</f>
        <v>2015.06.01</v>
      </c>
      <c r="H592" s="2" t="str">
        <f>"不是"</f>
        <v>不是</v>
      </c>
      <c r="I592" s="2" t="s">
        <v>28</v>
      </c>
      <c r="J592" s="4"/>
    </row>
    <row r="593" spans="1:10" ht="24.95" customHeight="1">
      <c r="A593" s="2">
        <v>591</v>
      </c>
      <c r="B593" s="4" t="str">
        <f>"廖小瑶"</f>
        <v>廖小瑶</v>
      </c>
      <c r="C593" s="4" t="str">
        <f t="shared" si="89"/>
        <v xml:space="preserve">女        </v>
      </c>
      <c r="D593" s="4" t="str">
        <f t="shared" si="93"/>
        <v>汉族</v>
      </c>
      <c r="E593" s="5" t="s">
        <v>164</v>
      </c>
      <c r="F593" s="4" t="str">
        <f t="shared" si="95"/>
        <v>本科学士</v>
      </c>
      <c r="G593" s="4" t="str">
        <f>"2017.06.01"</f>
        <v>2017.06.01</v>
      </c>
      <c r="H593" s="2" t="str">
        <f>"是"</f>
        <v>是</v>
      </c>
      <c r="I593" s="2" t="s">
        <v>28</v>
      </c>
      <c r="J593" s="4"/>
    </row>
    <row r="594" spans="1:10" ht="24.95" customHeight="1">
      <c r="A594" s="2">
        <v>592</v>
      </c>
      <c r="B594" s="4" t="str">
        <f>"李玲"</f>
        <v>李玲</v>
      </c>
      <c r="C594" s="4" t="str">
        <f t="shared" si="89"/>
        <v xml:space="preserve">女        </v>
      </c>
      <c r="D594" s="4" t="str">
        <f t="shared" si="93"/>
        <v>汉族</v>
      </c>
      <c r="E594" s="5" t="s">
        <v>147</v>
      </c>
      <c r="F594" s="4" t="str">
        <f t="shared" si="95"/>
        <v>本科学士</v>
      </c>
      <c r="G594" s="4" t="str">
        <f>"2013.06.01"</f>
        <v>2013.06.01</v>
      </c>
      <c r="H594" s="2" t="str">
        <f>"不是"</f>
        <v>不是</v>
      </c>
      <c r="I594" s="2" t="s">
        <v>29</v>
      </c>
      <c r="J594" s="4"/>
    </row>
    <row r="595" spans="1:10" ht="24.95" customHeight="1">
      <c r="A595" s="2">
        <v>593</v>
      </c>
      <c r="B595" s="4" t="str">
        <f>"韦炎姬"</f>
        <v>韦炎姬</v>
      </c>
      <c r="C595" s="4" t="str">
        <f t="shared" si="89"/>
        <v xml:space="preserve">女        </v>
      </c>
      <c r="D595" s="4" t="str">
        <f t="shared" si="93"/>
        <v>汉族</v>
      </c>
      <c r="E595" s="5" t="s">
        <v>165</v>
      </c>
      <c r="F595" s="4" t="str">
        <f t="shared" si="95"/>
        <v>本科学士</v>
      </c>
      <c r="G595" s="4" t="str">
        <f>"2013.06.01"</f>
        <v>2013.06.01</v>
      </c>
      <c r="H595" s="2" t="str">
        <f t="shared" ref="H595:H602" si="96">"是"</f>
        <v>是</v>
      </c>
      <c r="I595" s="2" t="s">
        <v>29</v>
      </c>
      <c r="J595" s="4"/>
    </row>
    <row r="596" spans="1:10" ht="24.95" customHeight="1">
      <c r="A596" s="2">
        <v>594</v>
      </c>
      <c r="B596" s="4" t="str">
        <f>"谢第坚"</f>
        <v>谢第坚</v>
      </c>
      <c r="C596" s="4" t="str">
        <f>"男        "</f>
        <v xml:space="preserve">男        </v>
      </c>
      <c r="D596" s="4" t="str">
        <f t="shared" si="93"/>
        <v>汉族</v>
      </c>
      <c r="E596" s="5" t="s">
        <v>166</v>
      </c>
      <c r="F596" s="4" t="str">
        <f t="shared" si="95"/>
        <v>本科学士</v>
      </c>
      <c r="G596" s="4" t="str">
        <f>"2013.07.01"</f>
        <v>2013.07.01</v>
      </c>
      <c r="H596" s="2" t="str">
        <f t="shared" si="96"/>
        <v>是</v>
      </c>
      <c r="I596" s="2" t="s">
        <v>29</v>
      </c>
      <c r="J596" s="4"/>
    </row>
    <row r="597" spans="1:10" ht="24.95" customHeight="1">
      <c r="A597" s="2">
        <v>595</v>
      </c>
      <c r="B597" s="4" t="str">
        <f>"梁锐"</f>
        <v>梁锐</v>
      </c>
      <c r="C597" s="4" t="str">
        <f>"女        "</f>
        <v xml:space="preserve">女        </v>
      </c>
      <c r="D597" s="4" t="str">
        <f t="shared" si="93"/>
        <v>汉族</v>
      </c>
      <c r="E597" s="5" t="s">
        <v>166</v>
      </c>
      <c r="F597" s="4" t="str">
        <f t="shared" si="95"/>
        <v>本科学士</v>
      </c>
      <c r="G597" s="4" t="str">
        <f>"2013.06.01"</f>
        <v>2013.06.01</v>
      </c>
      <c r="H597" s="2" t="str">
        <f t="shared" si="96"/>
        <v>是</v>
      </c>
      <c r="I597" s="2" t="s">
        <v>29</v>
      </c>
      <c r="J597" s="4"/>
    </row>
    <row r="598" spans="1:10" ht="24.95" customHeight="1">
      <c r="A598" s="2">
        <v>596</v>
      </c>
      <c r="B598" s="4" t="str">
        <f>"黄宇"</f>
        <v>黄宇</v>
      </c>
      <c r="C598" s="4" t="str">
        <f>"男        "</f>
        <v xml:space="preserve">男        </v>
      </c>
      <c r="D598" s="4" t="str">
        <f t="shared" si="93"/>
        <v>汉族</v>
      </c>
      <c r="E598" s="5" t="s">
        <v>166</v>
      </c>
      <c r="F598" s="4" t="str">
        <f t="shared" si="95"/>
        <v>本科学士</v>
      </c>
      <c r="G598" s="4" t="str">
        <f>"2016.06.01"</f>
        <v>2016.06.01</v>
      </c>
      <c r="H598" s="2" t="str">
        <f t="shared" si="96"/>
        <v>是</v>
      </c>
      <c r="I598" s="2" t="s">
        <v>29</v>
      </c>
      <c r="J598" s="4"/>
    </row>
    <row r="599" spans="1:10" ht="24.95" customHeight="1">
      <c r="A599" s="2">
        <v>597</v>
      </c>
      <c r="B599" s="4" t="str">
        <f>"冯文武"</f>
        <v>冯文武</v>
      </c>
      <c r="C599" s="4" t="str">
        <f>"男        "</f>
        <v xml:space="preserve">男        </v>
      </c>
      <c r="D599" s="4" t="str">
        <f t="shared" si="93"/>
        <v>汉族</v>
      </c>
      <c r="E599" s="5" t="s">
        <v>166</v>
      </c>
      <c r="F599" s="4" t="str">
        <f t="shared" si="95"/>
        <v>本科学士</v>
      </c>
      <c r="G599" s="4" t="str">
        <f>"2017.07.01"</f>
        <v>2017.07.01</v>
      </c>
      <c r="H599" s="2" t="str">
        <f t="shared" si="96"/>
        <v>是</v>
      </c>
      <c r="I599" s="2" t="s">
        <v>29</v>
      </c>
      <c r="J599" s="4"/>
    </row>
    <row r="600" spans="1:10" ht="24.95" customHeight="1">
      <c r="A600" s="2">
        <v>598</v>
      </c>
      <c r="B600" s="4" t="str">
        <f>"晏丽"</f>
        <v>晏丽</v>
      </c>
      <c r="C600" s="4" t="str">
        <f>"女        "</f>
        <v xml:space="preserve">女        </v>
      </c>
      <c r="D600" s="4" t="str">
        <f t="shared" si="93"/>
        <v>汉族</v>
      </c>
      <c r="E600" s="5" t="s">
        <v>167</v>
      </c>
      <c r="F600" s="4" t="str">
        <f t="shared" si="95"/>
        <v>本科学士</v>
      </c>
      <c r="G600" s="4" t="str">
        <f>"2015.06.01"</f>
        <v>2015.06.01</v>
      </c>
      <c r="H600" s="2" t="str">
        <f t="shared" si="96"/>
        <v>是</v>
      </c>
      <c r="I600" s="2" t="s">
        <v>29</v>
      </c>
      <c r="J600" s="4"/>
    </row>
    <row r="601" spans="1:10" ht="24.95" customHeight="1">
      <c r="A601" s="2">
        <v>599</v>
      </c>
      <c r="B601" s="4" t="str">
        <f>"钟玉瑞"</f>
        <v>钟玉瑞</v>
      </c>
      <c r="C601" s="4" t="str">
        <f>"男        "</f>
        <v xml:space="preserve">男        </v>
      </c>
      <c r="D601" s="4" t="str">
        <f t="shared" si="93"/>
        <v>汉族</v>
      </c>
      <c r="E601" s="5" t="s">
        <v>166</v>
      </c>
      <c r="F601" s="4" t="str">
        <f t="shared" si="95"/>
        <v>本科学士</v>
      </c>
      <c r="G601" s="4" t="str">
        <f>"2015.06.01"</f>
        <v>2015.06.01</v>
      </c>
      <c r="H601" s="2" t="str">
        <f t="shared" si="96"/>
        <v>是</v>
      </c>
      <c r="I601" s="2" t="s">
        <v>29</v>
      </c>
      <c r="J601" s="4"/>
    </row>
    <row r="602" spans="1:10" ht="24.95" customHeight="1">
      <c r="A602" s="2">
        <v>600</v>
      </c>
      <c r="B602" s="4" t="str">
        <f>"潘汉民"</f>
        <v>潘汉民</v>
      </c>
      <c r="C602" s="4" t="str">
        <f>"男        "</f>
        <v xml:space="preserve">男        </v>
      </c>
      <c r="D602" s="4" t="str">
        <f t="shared" si="93"/>
        <v>汉族</v>
      </c>
      <c r="E602" s="5" t="s">
        <v>165</v>
      </c>
      <c r="F602" s="4" t="str">
        <f t="shared" si="95"/>
        <v>本科学士</v>
      </c>
      <c r="G602" s="4" t="str">
        <f>"2017.06.01"</f>
        <v>2017.06.01</v>
      </c>
      <c r="H602" s="2" t="str">
        <f t="shared" si="96"/>
        <v>是</v>
      </c>
      <c r="I602" s="2" t="s">
        <v>29</v>
      </c>
      <c r="J602" s="4"/>
    </row>
    <row r="603" spans="1:10" ht="24.95" customHeight="1">
      <c r="A603" s="2">
        <v>601</v>
      </c>
      <c r="B603" s="4" t="str">
        <f>"覃志森"</f>
        <v>覃志森</v>
      </c>
      <c r="C603" s="4" t="str">
        <f>"男        "</f>
        <v xml:space="preserve">男        </v>
      </c>
      <c r="D603" s="4" t="str">
        <f t="shared" si="93"/>
        <v>汉族</v>
      </c>
      <c r="E603" s="5" t="s">
        <v>168</v>
      </c>
      <c r="F603" s="4" t="str">
        <f t="shared" si="95"/>
        <v>本科学士</v>
      </c>
      <c r="G603" s="4" t="str">
        <f>"2017.07.01"</f>
        <v>2017.07.01</v>
      </c>
      <c r="H603" s="2" t="str">
        <f>"不是"</f>
        <v>不是</v>
      </c>
      <c r="I603" s="2" t="s">
        <v>29</v>
      </c>
      <c r="J603" s="4"/>
    </row>
    <row r="604" spans="1:10" ht="24.95" customHeight="1">
      <c r="A604" s="2">
        <v>602</v>
      </c>
      <c r="B604" s="4" t="str">
        <f>"李呈"</f>
        <v>李呈</v>
      </c>
      <c r="C604" s="4" t="str">
        <f>"男        "</f>
        <v xml:space="preserve">男        </v>
      </c>
      <c r="D604" s="4" t="str">
        <f t="shared" si="93"/>
        <v>汉族</v>
      </c>
      <c r="E604" s="5" t="s">
        <v>166</v>
      </c>
      <c r="F604" s="4" t="str">
        <f t="shared" si="95"/>
        <v>本科学士</v>
      </c>
      <c r="G604" s="4" t="str">
        <f>"2014.07.01"</f>
        <v>2014.07.01</v>
      </c>
      <c r="H604" s="2" t="str">
        <f>"是"</f>
        <v>是</v>
      </c>
      <c r="I604" s="2" t="s">
        <v>29</v>
      </c>
      <c r="J604" s="4"/>
    </row>
    <row r="605" spans="1:10" ht="24.95" customHeight="1">
      <c r="A605" s="2">
        <v>603</v>
      </c>
      <c r="B605" s="4" t="str">
        <f>"陈志园"</f>
        <v>陈志园</v>
      </c>
      <c r="C605" s="4" t="str">
        <f t="shared" ref="C605:C619" si="97">"女        "</f>
        <v xml:space="preserve">女        </v>
      </c>
      <c r="D605" s="4" t="str">
        <f t="shared" si="93"/>
        <v>汉族</v>
      </c>
      <c r="E605" s="5" t="s">
        <v>169</v>
      </c>
      <c r="F605" s="4" t="str">
        <f t="shared" si="95"/>
        <v>本科学士</v>
      </c>
      <c r="G605" s="4" t="str">
        <f>"2011.06.01"</f>
        <v>2011.06.01</v>
      </c>
      <c r="H605" s="2" t="str">
        <f>"不是"</f>
        <v>不是</v>
      </c>
      <c r="I605" s="2" t="s">
        <v>29</v>
      </c>
      <c r="J605" s="4"/>
    </row>
    <row r="606" spans="1:10" ht="24.95" customHeight="1">
      <c r="A606" s="2">
        <v>604</v>
      </c>
      <c r="B606" s="4" t="str">
        <f>"陈丽园"</f>
        <v>陈丽园</v>
      </c>
      <c r="C606" s="4" t="str">
        <f t="shared" si="97"/>
        <v xml:space="preserve">女        </v>
      </c>
      <c r="D606" s="4" t="str">
        <f t="shared" si="93"/>
        <v>汉族</v>
      </c>
      <c r="E606" s="5" t="s">
        <v>166</v>
      </c>
      <c r="F606" s="4" t="str">
        <f t="shared" si="95"/>
        <v>本科学士</v>
      </c>
      <c r="G606" s="4" t="str">
        <f>"2017.06.01"</f>
        <v>2017.06.01</v>
      </c>
      <c r="H606" s="2" t="str">
        <f>"是"</f>
        <v>是</v>
      </c>
      <c r="I606" s="2" t="s">
        <v>29</v>
      </c>
      <c r="J606" s="4"/>
    </row>
    <row r="607" spans="1:10" ht="24.95" customHeight="1">
      <c r="A607" s="2">
        <v>605</v>
      </c>
      <c r="B607" s="4" t="str">
        <f>"黎美秀"</f>
        <v>黎美秀</v>
      </c>
      <c r="C607" s="4" t="str">
        <f t="shared" si="97"/>
        <v xml:space="preserve">女        </v>
      </c>
      <c r="D607" s="4" t="str">
        <f t="shared" si="93"/>
        <v>汉族</v>
      </c>
      <c r="E607" s="5" t="s">
        <v>170</v>
      </c>
      <c r="F607" s="4" t="str">
        <f t="shared" si="95"/>
        <v>本科学士</v>
      </c>
      <c r="G607" s="4" t="str">
        <f>"2017.06.01"</f>
        <v>2017.06.01</v>
      </c>
      <c r="H607" s="2" t="str">
        <f>"不是"</f>
        <v>不是</v>
      </c>
      <c r="I607" s="2" t="s">
        <v>30</v>
      </c>
      <c r="J607" s="4"/>
    </row>
    <row r="608" spans="1:10" ht="24.95" customHeight="1">
      <c r="A608" s="2">
        <v>606</v>
      </c>
      <c r="B608" s="4" t="str">
        <f>"李琼"</f>
        <v>李琼</v>
      </c>
      <c r="C608" s="4" t="str">
        <f t="shared" si="97"/>
        <v xml:space="preserve">女        </v>
      </c>
      <c r="D608" s="4" t="str">
        <f t="shared" si="93"/>
        <v>汉族</v>
      </c>
      <c r="E608" s="5" t="s">
        <v>172</v>
      </c>
      <c r="F608" s="4" t="str">
        <f t="shared" si="95"/>
        <v>本科学士</v>
      </c>
      <c r="G608" s="4" t="str">
        <f>"2015.06.01"</f>
        <v>2015.06.01</v>
      </c>
      <c r="H608" s="2" t="str">
        <f t="shared" ref="H608:H612" si="98">"是"</f>
        <v>是</v>
      </c>
      <c r="I608" s="2" t="s">
        <v>30</v>
      </c>
      <c r="J608" s="4"/>
    </row>
    <row r="609" spans="1:10" ht="24.95" customHeight="1">
      <c r="A609" s="2">
        <v>607</v>
      </c>
      <c r="B609" s="4" t="str">
        <f>"谢先珊"</f>
        <v>谢先珊</v>
      </c>
      <c r="C609" s="4" t="str">
        <f t="shared" si="97"/>
        <v xml:space="preserve">女        </v>
      </c>
      <c r="D609" s="4" t="str">
        <f t="shared" si="93"/>
        <v>汉族</v>
      </c>
      <c r="E609" s="5" t="s">
        <v>171</v>
      </c>
      <c r="F609" s="4" t="str">
        <f t="shared" si="95"/>
        <v>本科学士</v>
      </c>
      <c r="G609" s="4" t="str">
        <f>"2014.06.01"</f>
        <v>2014.06.01</v>
      </c>
      <c r="H609" s="2" t="str">
        <f t="shared" si="98"/>
        <v>是</v>
      </c>
      <c r="I609" s="2" t="s">
        <v>30</v>
      </c>
      <c r="J609" s="4"/>
    </row>
    <row r="610" spans="1:10" ht="24.95" customHeight="1">
      <c r="A610" s="2">
        <v>608</v>
      </c>
      <c r="B610" s="4" t="str">
        <f>"池金玲"</f>
        <v>池金玲</v>
      </c>
      <c r="C610" s="4" t="str">
        <f t="shared" si="97"/>
        <v xml:space="preserve">女        </v>
      </c>
      <c r="D610" s="4" t="str">
        <f t="shared" si="93"/>
        <v>汉族</v>
      </c>
      <c r="E610" s="5" t="s">
        <v>173</v>
      </c>
      <c r="F610" s="4" t="str">
        <f t="shared" si="95"/>
        <v>本科学士</v>
      </c>
      <c r="G610" s="4" t="str">
        <f>"2014.07.01"</f>
        <v>2014.07.01</v>
      </c>
      <c r="H610" s="2" t="str">
        <f t="shared" si="98"/>
        <v>是</v>
      </c>
      <c r="I610" s="2" t="s">
        <v>30</v>
      </c>
      <c r="J610" s="4"/>
    </row>
    <row r="611" spans="1:10" ht="24.95" customHeight="1">
      <c r="A611" s="2">
        <v>609</v>
      </c>
      <c r="B611" s="4" t="str">
        <f>"叶玉珍"</f>
        <v>叶玉珍</v>
      </c>
      <c r="C611" s="4" t="str">
        <f t="shared" si="97"/>
        <v xml:space="preserve">女        </v>
      </c>
      <c r="D611" s="4" t="str">
        <f t="shared" si="93"/>
        <v>汉族</v>
      </c>
      <c r="E611" s="5" t="s">
        <v>174</v>
      </c>
      <c r="F611" s="4" t="str">
        <f t="shared" si="95"/>
        <v>本科学士</v>
      </c>
      <c r="G611" s="4" t="str">
        <f>"2014.07.01"</f>
        <v>2014.07.01</v>
      </c>
      <c r="H611" s="2" t="str">
        <f t="shared" si="98"/>
        <v>是</v>
      </c>
      <c r="I611" s="2" t="s">
        <v>30</v>
      </c>
      <c r="J611" s="4"/>
    </row>
    <row r="612" spans="1:10" ht="24.95" customHeight="1">
      <c r="A612" s="2">
        <v>610</v>
      </c>
      <c r="B612" s="4" t="str">
        <f>"庞国兰"</f>
        <v>庞国兰</v>
      </c>
      <c r="C612" s="4" t="str">
        <f t="shared" si="97"/>
        <v xml:space="preserve">女        </v>
      </c>
      <c r="D612" s="4" t="str">
        <f t="shared" si="93"/>
        <v>汉族</v>
      </c>
      <c r="E612" s="5" t="s">
        <v>173</v>
      </c>
      <c r="F612" s="4" t="str">
        <f t="shared" si="95"/>
        <v>本科学士</v>
      </c>
      <c r="G612" s="4" t="str">
        <f>"2014.06.01"</f>
        <v>2014.06.01</v>
      </c>
      <c r="H612" s="2" t="str">
        <f t="shared" si="98"/>
        <v>是</v>
      </c>
      <c r="I612" s="2" t="s">
        <v>30</v>
      </c>
      <c r="J612" s="4"/>
    </row>
    <row r="613" spans="1:10" ht="24.95" customHeight="1">
      <c r="A613" s="2">
        <v>611</v>
      </c>
      <c r="B613" s="4" t="str">
        <f>"陆巧平"</f>
        <v>陆巧平</v>
      </c>
      <c r="C613" s="4" t="str">
        <f t="shared" si="97"/>
        <v xml:space="preserve">女        </v>
      </c>
      <c r="D613" s="4" t="str">
        <f t="shared" si="93"/>
        <v>汉族</v>
      </c>
      <c r="E613" s="5" t="s">
        <v>175</v>
      </c>
      <c r="F613" s="4" t="str">
        <f t="shared" si="95"/>
        <v>本科学士</v>
      </c>
      <c r="G613" s="4" t="str">
        <f>"2012.06.01"</f>
        <v>2012.06.01</v>
      </c>
      <c r="H613" s="2" t="str">
        <f>"不是"</f>
        <v>不是</v>
      </c>
      <c r="I613" s="2" t="s">
        <v>30</v>
      </c>
      <c r="J613" s="4"/>
    </row>
    <row r="614" spans="1:10" ht="24.95" customHeight="1">
      <c r="A614" s="2">
        <v>612</v>
      </c>
      <c r="B614" s="4" t="str">
        <f>"关劲梅"</f>
        <v>关劲梅</v>
      </c>
      <c r="C614" s="4" t="str">
        <f t="shared" si="97"/>
        <v xml:space="preserve">女        </v>
      </c>
      <c r="D614" s="4" t="str">
        <f t="shared" si="93"/>
        <v>汉族</v>
      </c>
      <c r="E614" s="5" t="s">
        <v>173</v>
      </c>
      <c r="F614" s="4" t="str">
        <f t="shared" si="95"/>
        <v>本科学士</v>
      </c>
      <c r="G614" s="4" t="str">
        <f>"2012.06.01"</f>
        <v>2012.06.01</v>
      </c>
      <c r="H614" s="2" t="str">
        <f>"是"</f>
        <v>是</v>
      </c>
      <c r="I614" s="2" t="s">
        <v>30</v>
      </c>
      <c r="J614" s="4"/>
    </row>
    <row r="615" spans="1:10" ht="24.95" customHeight="1">
      <c r="A615" s="2">
        <v>613</v>
      </c>
      <c r="B615" s="4" t="str">
        <f>"梁琨红"</f>
        <v>梁琨红</v>
      </c>
      <c r="C615" s="4" t="str">
        <f t="shared" si="97"/>
        <v xml:space="preserve">女        </v>
      </c>
      <c r="D615" s="4" t="str">
        <f t="shared" si="93"/>
        <v>汉族</v>
      </c>
      <c r="E615" s="5" t="s">
        <v>173</v>
      </c>
      <c r="F615" s="4" t="str">
        <f t="shared" si="95"/>
        <v>本科学士</v>
      </c>
      <c r="G615" s="4" t="str">
        <f>"2017.06.01"</f>
        <v>2017.06.01</v>
      </c>
      <c r="H615" s="2" t="str">
        <f>"是"</f>
        <v>是</v>
      </c>
      <c r="I615" s="2" t="s">
        <v>30</v>
      </c>
      <c r="J615" s="4"/>
    </row>
    <row r="616" spans="1:10" ht="24.95" customHeight="1">
      <c r="A616" s="2">
        <v>614</v>
      </c>
      <c r="B616" s="4" t="str">
        <f>"李远欢"</f>
        <v>李远欢</v>
      </c>
      <c r="C616" s="4" t="str">
        <f t="shared" si="97"/>
        <v xml:space="preserve">女        </v>
      </c>
      <c r="D616" s="4" t="str">
        <f t="shared" si="93"/>
        <v>汉族</v>
      </c>
      <c r="E616" s="5" t="s">
        <v>173</v>
      </c>
      <c r="F616" s="4" t="str">
        <f t="shared" si="95"/>
        <v>本科学士</v>
      </c>
      <c r="G616" s="4" t="str">
        <f>"2014.07.01"</f>
        <v>2014.07.01</v>
      </c>
      <c r="H616" s="2" t="str">
        <f>"是"</f>
        <v>是</v>
      </c>
      <c r="I616" s="2" t="s">
        <v>30</v>
      </c>
      <c r="J616" s="4"/>
    </row>
    <row r="617" spans="1:10" ht="24.95" customHeight="1">
      <c r="A617" s="2">
        <v>615</v>
      </c>
      <c r="B617" s="4" t="str">
        <f>"梁凤清"</f>
        <v>梁凤清</v>
      </c>
      <c r="C617" s="4" t="str">
        <f t="shared" si="97"/>
        <v xml:space="preserve">女        </v>
      </c>
      <c r="D617" s="4" t="str">
        <f t="shared" si="93"/>
        <v>汉族</v>
      </c>
      <c r="E617" s="5" t="s">
        <v>176</v>
      </c>
      <c r="F617" s="4" t="str">
        <f t="shared" si="95"/>
        <v>本科学士</v>
      </c>
      <c r="G617" s="4" t="str">
        <f>"2011.06.01"</f>
        <v>2011.06.01</v>
      </c>
      <c r="H617" s="2" t="str">
        <f>"是"</f>
        <v>是</v>
      </c>
      <c r="I617" s="2" t="s">
        <v>30</v>
      </c>
      <c r="J617" s="4"/>
    </row>
    <row r="618" spans="1:10" ht="24.95" customHeight="1">
      <c r="A618" s="2">
        <v>616</v>
      </c>
      <c r="B618" s="4" t="str">
        <f>"吴丽娜"</f>
        <v>吴丽娜</v>
      </c>
      <c r="C618" s="4" t="str">
        <f t="shared" si="97"/>
        <v xml:space="preserve">女        </v>
      </c>
      <c r="D618" s="4" t="str">
        <f t="shared" si="93"/>
        <v>汉族</v>
      </c>
      <c r="E618" s="5" t="s">
        <v>175</v>
      </c>
      <c r="F618" s="4" t="str">
        <f t="shared" si="95"/>
        <v>本科学士</v>
      </c>
      <c r="G618" s="4" t="str">
        <f>"2017.06.01"</f>
        <v>2017.06.01</v>
      </c>
      <c r="H618" s="2" t="str">
        <f>"不是"</f>
        <v>不是</v>
      </c>
      <c r="I618" s="2" t="s">
        <v>30</v>
      </c>
      <c r="J618" s="4"/>
    </row>
    <row r="619" spans="1:10" ht="24.95" customHeight="1">
      <c r="A619" s="2">
        <v>617</v>
      </c>
      <c r="B619" s="4" t="str">
        <f>"庞玉凤"</f>
        <v>庞玉凤</v>
      </c>
      <c r="C619" s="4" t="str">
        <f t="shared" si="97"/>
        <v xml:space="preserve">女        </v>
      </c>
      <c r="D619" s="4" t="str">
        <f t="shared" si="93"/>
        <v>汉族</v>
      </c>
      <c r="E619" s="5" t="s">
        <v>120</v>
      </c>
      <c r="F619" s="4" t="str">
        <f t="shared" si="95"/>
        <v>本科学士</v>
      </c>
      <c r="G619" s="4" t="str">
        <f>"2012.06.01"</f>
        <v>2012.06.01</v>
      </c>
      <c r="H619" s="2" t="str">
        <f>"不是"</f>
        <v>不是</v>
      </c>
      <c r="I619" s="2" t="s">
        <v>30</v>
      </c>
      <c r="J619" s="4"/>
    </row>
    <row r="620" spans="1:10" ht="24.95" customHeight="1">
      <c r="A620" s="2">
        <v>618</v>
      </c>
      <c r="B620" s="4" t="str">
        <f>"何东尧"</f>
        <v>何东尧</v>
      </c>
      <c r="C620" s="4" t="str">
        <f>"男        "</f>
        <v xml:space="preserve">男        </v>
      </c>
      <c r="D620" s="4" t="str">
        <f t="shared" si="93"/>
        <v>汉族</v>
      </c>
      <c r="E620" s="5" t="s">
        <v>136</v>
      </c>
      <c r="F620" s="4" t="str">
        <f t="shared" si="95"/>
        <v>本科学士</v>
      </c>
      <c r="G620" s="4" t="str">
        <f>"2017.06.01"</f>
        <v>2017.06.01</v>
      </c>
      <c r="H620" s="2" t="str">
        <f>"是"</f>
        <v>是</v>
      </c>
      <c r="I620" s="2" t="s">
        <v>31</v>
      </c>
      <c r="J620" s="4"/>
    </row>
    <row r="621" spans="1:10" ht="24.95" customHeight="1">
      <c r="A621" s="2">
        <v>619</v>
      </c>
      <c r="B621" s="4" t="str">
        <f>"刘付连花"</f>
        <v>刘付连花</v>
      </c>
      <c r="C621" s="4" t="str">
        <f>"女        "</f>
        <v xml:space="preserve">女        </v>
      </c>
      <c r="D621" s="4" t="str">
        <f t="shared" si="93"/>
        <v>汉族</v>
      </c>
      <c r="E621" s="5" t="s">
        <v>136</v>
      </c>
      <c r="F621" s="4" t="str">
        <f t="shared" si="95"/>
        <v>本科学士</v>
      </c>
      <c r="G621" s="4" t="str">
        <f>"2014.06.01"</f>
        <v>2014.06.01</v>
      </c>
      <c r="H621" s="2" t="str">
        <f>"是"</f>
        <v>是</v>
      </c>
      <c r="I621" s="2" t="s">
        <v>31</v>
      </c>
      <c r="J621" s="4"/>
    </row>
    <row r="622" spans="1:10" ht="24.95" customHeight="1">
      <c r="A622" s="2">
        <v>620</v>
      </c>
      <c r="B622" s="4" t="str">
        <f>"吕文飞"</f>
        <v>吕文飞</v>
      </c>
      <c r="C622" s="4" t="str">
        <f>"男        "</f>
        <v xml:space="preserve">男        </v>
      </c>
      <c r="D622" s="4" t="str">
        <f t="shared" si="93"/>
        <v>汉族</v>
      </c>
      <c r="E622" s="5" t="s">
        <v>136</v>
      </c>
      <c r="F622" s="4" t="str">
        <f t="shared" si="95"/>
        <v>本科学士</v>
      </c>
      <c r="G622" s="4" t="str">
        <f>"2016.07.01"</f>
        <v>2016.07.01</v>
      </c>
      <c r="H622" s="2" t="str">
        <f>"是"</f>
        <v>是</v>
      </c>
      <c r="I622" s="2" t="s">
        <v>31</v>
      </c>
      <c r="J622" s="4"/>
    </row>
    <row r="623" spans="1:10" ht="24.95" customHeight="1">
      <c r="A623" s="2">
        <v>621</v>
      </c>
      <c r="B623" s="4" t="str">
        <f>"邱贵鸿"</f>
        <v>邱贵鸿</v>
      </c>
      <c r="C623" s="4" t="str">
        <f>"男        "</f>
        <v xml:space="preserve">男        </v>
      </c>
      <c r="D623" s="4" t="str">
        <f t="shared" si="93"/>
        <v>汉族</v>
      </c>
      <c r="E623" s="5" t="s">
        <v>136</v>
      </c>
      <c r="F623" s="4" t="str">
        <f t="shared" si="95"/>
        <v>本科学士</v>
      </c>
      <c r="G623" s="4" t="str">
        <f>"2017.06.01"</f>
        <v>2017.06.01</v>
      </c>
      <c r="H623" s="2" t="str">
        <f>"是"</f>
        <v>是</v>
      </c>
      <c r="I623" s="2" t="s">
        <v>31</v>
      </c>
      <c r="J623" s="4"/>
    </row>
    <row r="624" spans="1:10" ht="24.95" customHeight="1">
      <c r="A624" s="2">
        <v>622</v>
      </c>
      <c r="B624" s="4" t="str">
        <f>"蒋晓珊"</f>
        <v>蒋晓珊</v>
      </c>
      <c r="C624" s="4" t="str">
        <f>"女        "</f>
        <v xml:space="preserve">女        </v>
      </c>
      <c r="D624" s="4" t="str">
        <f t="shared" si="93"/>
        <v>汉族</v>
      </c>
      <c r="E624" s="5" t="s">
        <v>136</v>
      </c>
      <c r="F624" s="4" t="str">
        <f t="shared" si="95"/>
        <v>本科学士</v>
      </c>
      <c r="G624" s="4" t="str">
        <f>"2017.06.01"</f>
        <v>2017.06.01</v>
      </c>
      <c r="H624" s="2" t="str">
        <f>"是"</f>
        <v>是</v>
      </c>
      <c r="I624" s="2" t="s">
        <v>31</v>
      </c>
      <c r="J624" s="4"/>
    </row>
    <row r="625" spans="1:10" ht="24.95" customHeight="1">
      <c r="A625" s="2">
        <v>623</v>
      </c>
      <c r="B625" s="4" t="str">
        <f>"马艺方"</f>
        <v>马艺方</v>
      </c>
      <c r="C625" s="4" t="str">
        <f>"女        "</f>
        <v xml:space="preserve">女        </v>
      </c>
      <c r="D625" s="4" t="str">
        <f t="shared" si="93"/>
        <v>汉族</v>
      </c>
      <c r="E625" s="5" t="s">
        <v>136</v>
      </c>
      <c r="F625" s="4" t="str">
        <f t="shared" si="95"/>
        <v>本科学士</v>
      </c>
      <c r="G625" s="4" t="str">
        <f>"2016.06.01"</f>
        <v>2016.06.01</v>
      </c>
      <c r="H625" s="2" t="str">
        <f t="shared" ref="H625:H634" si="99">"是"</f>
        <v>是</v>
      </c>
      <c r="I625" s="2" t="s">
        <v>31</v>
      </c>
      <c r="J625" s="4"/>
    </row>
    <row r="626" spans="1:10" ht="24.95" customHeight="1">
      <c r="A626" s="2">
        <v>624</v>
      </c>
      <c r="B626" s="4" t="str">
        <f>"徐椿乔"</f>
        <v>徐椿乔</v>
      </c>
      <c r="C626" s="4" t="str">
        <f>"男        "</f>
        <v xml:space="preserve">男        </v>
      </c>
      <c r="D626" s="4" t="str">
        <f t="shared" si="93"/>
        <v>汉族</v>
      </c>
      <c r="E626" s="5" t="s">
        <v>136</v>
      </c>
      <c r="F626" s="4" t="str">
        <f t="shared" si="95"/>
        <v>本科学士</v>
      </c>
      <c r="G626" s="4" t="str">
        <f>"2013.06.01"</f>
        <v>2013.06.01</v>
      </c>
      <c r="H626" s="2" t="str">
        <f t="shared" si="99"/>
        <v>是</v>
      </c>
      <c r="I626" s="2" t="s">
        <v>31</v>
      </c>
      <c r="J626" s="4"/>
    </row>
    <row r="627" spans="1:10" ht="24.95" customHeight="1">
      <c r="A627" s="2">
        <v>625</v>
      </c>
      <c r="B627" s="4" t="str">
        <f>"庞家林"</f>
        <v>庞家林</v>
      </c>
      <c r="C627" s="4" t="str">
        <f>"男        "</f>
        <v xml:space="preserve">男        </v>
      </c>
      <c r="D627" s="4" t="str">
        <f t="shared" si="93"/>
        <v>汉族</v>
      </c>
      <c r="E627" s="5" t="s">
        <v>136</v>
      </c>
      <c r="F627" s="4" t="str">
        <f t="shared" si="95"/>
        <v>本科学士</v>
      </c>
      <c r="G627" s="4" t="str">
        <f>"2017.07.01"</f>
        <v>2017.07.01</v>
      </c>
      <c r="H627" s="2" t="str">
        <f t="shared" si="99"/>
        <v>是</v>
      </c>
      <c r="I627" s="2" t="s">
        <v>31</v>
      </c>
      <c r="J627" s="4"/>
    </row>
    <row r="628" spans="1:10" ht="24.95" customHeight="1">
      <c r="A628" s="2">
        <v>626</v>
      </c>
      <c r="B628" s="4" t="str">
        <f>"梁福鹏"</f>
        <v>梁福鹏</v>
      </c>
      <c r="C628" s="4" t="str">
        <f>"男        "</f>
        <v xml:space="preserve">男        </v>
      </c>
      <c r="D628" s="4" t="str">
        <f t="shared" ref="D628:D672" si="100">"汉族"</f>
        <v>汉族</v>
      </c>
      <c r="E628" s="5" t="s">
        <v>136</v>
      </c>
      <c r="F628" s="4" t="str">
        <f t="shared" si="95"/>
        <v>本科学士</v>
      </c>
      <c r="G628" s="4" t="str">
        <f>"2017.06.01"</f>
        <v>2017.06.01</v>
      </c>
      <c r="H628" s="2" t="str">
        <f t="shared" si="99"/>
        <v>是</v>
      </c>
      <c r="I628" s="2" t="s">
        <v>31</v>
      </c>
      <c r="J628" s="4"/>
    </row>
    <row r="629" spans="1:10" ht="24.95" customHeight="1">
      <c r="A629" s="2">
        <v>627</v>
      </c>
      <c r="B629" s="4" t="str">
        <f>"庞羽伶"</f>
        <v>庞羽伶</v>
      </c>
      <c r="C629" s="4" t="str">
        <f>"女        "</f>
        <v xml:space="preserve">女        </v>
      </c>
      <c r="D629" s="4" t="str">
        <f t="shared" si="100"/>
        <v>汉族</v>
      </c>
      <c r="E629" s="5" t="s">
        <v>136</v>
      </c>
      <c r="F629" s="4" t="str">
        <f t="shared" si="95"/>
        <v>本科学士</v>
      </c>
      <c r="G629" s="4" t="str">
        <f>"2017.07.01"</f>
        <v>2017.07.01</v>
      </c>
      <c r="H629" s="2" t="str">
        <f t="shared" si="99"/>
        <v>是</v>
      </c>
      <c r="I629" s="2" t="s">
        <v>31</v>
      </c>
      <c r="J629" s="4"/>
    </row>
    <row r="630" spans="1:10" ht="24.95" customHeight="1">
      <c r="A630" s="2">
        <v>628</v>
      </c>
      <c r="B630" s="4" t="str">
        <f>"梁浩"</f>
        <v>梁浩</v>
      </c>
      <c r="C630" s="4" t="str">
        <f>"男        "</f>
        <v xml:space="preserve">男        </v>
      </c>
      <c r="D630" s="4" t="str">
        <f t="shared" si="100"/>
        <v>汉族</v>
      </c>
      <c r="E630" s="5" t="s">
        <v>136</v>
      </c>
      <c r="F630" s="4" t="str">
        <f t="shared" si="95"/>
        <v>本科学士</v>
      </c>
      <c r="G630" s="4" t="str">
        <f>"2015.06.01"</f>
        <v>2015.06.01</v>
      </c>
      <c r="H630" s="2" t="str">
        <f t="shared" si="99"/>
        <v>是</v>
      </c>
      <c r="I630" s="2" t="s">
        <v>31</v>
      </c>
      <c r="J630" s="4"/>
    </row>
    <row r="631" spans="1:10" ht="24.95" customHeight="1">
      <c r="A631" s="2">
        <v>629</v>
      </c>
      <c r="B631" s="4" t="str">
        <f>"钟水莹"</f>
        <v>钟水莹</v>
      </c>
      <c r="C631" s="4" t="str">
        <f>"女        "</f>
        <v xml:space="preserve">女        </v>
      </c>
      <c r="D631" s="4" t="str">
        <f t="shared" si="100"/>
        <v>汉族</v>
      </c>
      <c r="E631" s="5" t="s">
        <v>136</v>
      </c>
      <c r="F631" s="4" t="str">
        <f t="shared" si="95"/>
        <v>本科学士</v>
      </c>
      <c r="G631" s="4" t="str">
        <f>"2017.07.01"</f>
        <v>2017.07.01</v>
      </c>
      <c r="H631" s="2" t="str">
        <f t="shared" si="99"/>
        <v>是</v>
      </c>
      <c r="I631" s="2" t="s">
        <v>31</v>
      </c>
      <c r="J631" s="4"/>
    </row>
    <row r="632" spans="1:10" ht="24.95" customHeight="1">
      <c r="A632" s="2">
        <v>630</v>
      </c>
      <c r="B632" s="4" t="str">
        <f>"黄克林"</f>
        <v>黄克林</v>
      </c>
      <c r="C632" s="4" t="str">
        <f>"男        "</f>
        <v xml:space="preserve">男        </v>
      </c>
      <c r="D632" s="4" t="str">
        <f t="shared" si="100"/>
        <v>汉族</v>
      </c>
      <c r="E632" s="5" t="s">
        <v>136</v>
      </c>
      <c r="F632" s="4" t="str">
        <f t="shared" si="95"/>
        <v>本科学士</v>
      </c>
      <c r="G632" s="4" t="str">
        <f>"2016.06.01"</f>
        <v>2016.06.01</v>
      </c>
      <c r="H632" s="2" t="str">
        <f t="shared" si="99"/>
        <v>是</v>
      </c>
      <c r="I632" s="2" t="s">
        <v>31</v>
      </c>
      <c r="J632" s="4"/>
    </row>
    <row r="633" spans="1:10" ht="24.95" customHeight="1">
      <c r="A633" s="2">
        <v>631</v>
      </c>
      <c r="B633" s="4" t="str">
        <f>"禤丽华"</f>
        <v>禤丽华</v>
      </c>
      <c r="C633" s="4" t="str">
        <f>"女        "</f>
        <v xml:space="preserve">女        </v>
      </c>
      <c r="D633" s="4" t="str">
        <f t="shared" si="100"/>
        <v>汉族</v>
      </c>
      <c r="E633" s="5" t="s">
        <v>136</v>
      </c>
      <c r="F633" s="4" t="str">
        <f t="shared" si="95"/>
        <v>本科学士</v>
      </c>
      <c r="G633" s="4" t="str">
        <f>"2016.06.01"</f>
        <v>2016.06.01</v>
      </c>
      <c r="H633" s="2" t="str">
        <f t="shared" si="99"/>
        <v>是</v>
      </c>
      <c r="I633" s="2" t="s">
        <v>31</v>
      </c>
      <c r="J633" s="4"/>
    </row>
    <row r="634" spans="1:10" ht="24.95" customHeight="1">
      <c r="A634" s="2">
        <v>632</v>
      </c>
      <c r="B634" s="4" t="str">
        <f>"梁兆辉"</f>
        <v>梁兆辉</v>
      </c>
      <c r="C634" s="4" t="str">
        <f>"男        "</f>
        <v xml:space="preserve">男        </v>
      </c>
      <c r="D634" s="4" t="str">
        <f t="shared" si="100"/>
        <v>汉族</v>
      </c>
      <c r="E634" s="5" t="s">
        <v>140</v>
      </c>
      <c r="F634" s="4" t="str">
        <f t="shared" si="95"/>
        <v>本科学士</v>
      </c>
      <c r="G634" s="4" t="str">
        <f>"2017.06.01"</f>
        <v>2017.06.01</v>
      </c>
      <c r="H634" s="2" t="str">
        <f t="shared" si="99"/>
        <v>是</v>
      </c>
      <c r="I634" s="2" t="s">
        <v>32</v>
      </c>
      <c r="J634" s="4"/>
    </row>
    <row r="635" spans="1:10" ht="24.95" customHeight="1">
      <c r="A635" s="2">
        <v>633</v>
      </c>
      <c r="B635" s="4" t="str">
        <f>"凌婷婷"</f>
        <v>凌婷婷</v>
      </c>
      <c r="C635" s="4" t="str">
        <f>"女        "</f>
        <v xml:space="preserve">女        </v>
      </c>
      <c r="D635" s="4" t="str">
        <f t="shared" si="100"/>
        <v>汉族</v>
      </c>
      <c r="E635" s="5" t="s">
        <v>141</v>
      </c>
      <c r="F635" s="4" t="str">
        <f t="shared" si="95"/>
        <v>本科学士</v>
      </c>
      <c r="G635" s="4" t="str">
        <f>"2014.06.01"</f>
        <v>2014.06.01</v>
      </c>
      <c r="H635" s="2" t="str">
        <f>"是"</f>
        <v>是</v>
      </c>
      <c r="I635" s="2" t="s">
        <v>32</v>
      </c>
      <c r="J635" s="4"/>
    </row>
    <row r="636" spans="1:10" ht="24.95" customHeight="1">
      <c r="A636" s="2">
        <v>634</v>
      </c>
      <c r="B636" s="4" t="str">
        <f>"郭培君"</f>
        <v>郭培君</v>
      </c>
      <c r="C636" s="4" t="str">
        <f>"女        "</f>
        <v xml:space="preserve">女        </v>
      </c>
      <c r="D636" s="4" t="str">
        <f t="shared" si="100"/>
        <v>汉族</v>
      </c>
      <c r="E636" s="5" t="s">
        <v>140</v>
      </c>
      <c r="F636" s="4" t="str">
        <f t="shared" si="95"/>
        <v>本科学士</v>
      </c>
      <c r="G636" s="4" t="str">
        <f>"2017.06.01"</f>
        <v>2017.06.01</v>
      </c>
      <c r="H636" s="2" t="str">
        <f>"是"</f>
        <v>是</v>
      </c>
      <c r="I636" s="2" t="s">
        <v>32</v>
      </c>
      <c r="J636" s="4"/>
    </row>
    <row r="637" spans="1:10" ht="24.95" customHeight="1">
      <c r="A637" s="2">
        <v>635</v>
      </c>
      <c r="B637" s="4" t="str">
        <f>"陈依媚"</f>
        <v>陈依媚</v>
      </c>
      <c r="C637" s="4" t="str">
        <f>"女        "</f>
        <v xml:space="preserve">女        </v>
      </c>
      <c r="D637" s="4" t="str">
        <f t="shared" si="100"/>
        <v>汉族</v>
      </c>
      <c r="E637" s="5" t="s">
        <v>141</v>
      </c>
      <c r="F637" s="4" t="str">
        <f t="shared" si="95"/>
        <v>本科学士</v>
      </c>
      <c r="G637" s="4" t="str">
        <f>"2017.06.01"</f>
        <v>2017.06.01</v>
      </c>
      <c r="H637" s="2" t="str">
        <f>"是"</f>
        <v>是</v>
      </c>
      <c r="I637" s="2" t="s">
        <v>32</v>
      </c>
      <c r="J637" s="4"/>
    </row>
    <row r="638" spans="1:10" ht="24.95" customHeight="1">
      <c r="A638" s="2">
        <v>636</v>
      </c>
      <c r="B638" s="4" t="str">
        <f>"林钊"</f>
        <v>林钊</v>
      </c>
      <c r="C638" s="4" t="str">
        <f>"女        "</f>
        <v xml:space="preserve">女        </v>
      </c>
      <c r="D638" s="4" t="str">
        <f t="shared" si="100"/>
        <v>汉族</v>
      </c>
      <c r="E638" s="5" t="s">
        <v>140</v>
      </c>
      <c r="F638" s="4" t="str">
        <f t="shared" si="95"/>
        <v>本科学士</v>
      </c>
      <c r="G638" s="4" t="str">
        <f>"2016.07.01"</f>
        <v>2016.07.01</v>
      </c>
      <c r="H638" s="2" t="str">
        <f>"是"</f>
        <v>是</v>
      </c>
      <c r="I638" s="2" t="s">
        <v>32</v>
      </c>
      <c r="J638" s="4"/>
    </row>
    <row r="639" spans="1:10" ht="24.95" customHeight="1">
      <c r="A639" s="2">
        <v>637</v>
      </c>
      <c r="B639" s="4" t="str">
        <f>"梁钰凡"</f>
        <v>梁钰凡</v>
      </c>
      <c r="C639" s="4" t="str">
        <f t="shared" ref="C639:C642" si="101">"女        "</f>
        <v xml:space="preserve">女        </v>
      </c>
      <c r="D639" s="4" t="str">
        <f t="shared" si="100"/>
        <v>汉族</v>
      </c>
      <c r="E639" s="5" t="s">
        <v>140</v>
      </c>
      <c r="F639" s="4" t="str">
        <f t="shared" si="95"/>
        <v>本科学士</v>
      </c>
      <c r="G639" s="4" t="str">
        <f>"2015.06.01"</f>
        <v>2015.06.01</v>
      </c>
      <c r="H639" s="2" t="str">
        <f t="shared" ref="H639:H643" si="102">"是"</f>
        <v>是</v>
      </c>
      <c r="I639" s="2" t="s">
        <v>32</v>
      </c>
      <c r="J639" s="4"/>
    </row>
    <row r="640" spans="1:10" ht="24.95" customHeight="1">
      <c r="A640" s="2">
        <v>638</v>
      </c>
      <c r="B640" s="4" t="str">
        <f>"吕丽君"</f>
        <v>吕丽君</v>
      </c>
      <c r="C640" s="4" t="str">
        <f t="shared" si="101"/>
        <v xml:space="preserve">女        </v>
      </c>
      <c r="D640" s="4" t="str">
        <f t="shared" si="100"/>
        <v>汉族</v>
      </c>
      <c r="E640" s="5" t="s">
        <v>143</v>
      </c>
      <c r="F640" s="4" t="str">
        <f t="shared" ref="F640:F659" si="103">"本科学士"</f>
        <v>本科学士</v>
      </c>
      <c r="G640" s="4" t="str">
        <f>"2007.09.01"</f>
        <v>2007.09.01</v>
      </c>
      <c r="H640" s="2" t="str">
        <f t="shared" si="102"/>
        <v>是</v>
      </c>
      <c r="I640" s="2" t="s">
        <v>32</v>
      </c>
      <c r="J640" s="4"/>
    </row>
    <row r="641" spans="1:10" ht="24.95" customHeight="1">
      <c r="A641" s="2">
        <v>639</v>
      </c>
      <c r="B641" s="4" t="str">
        <f>"罗燕"</f>
        <v>罗燕</v>
      </c>
      <c r="C641" s="4" t="str">
        <f t="shared" si="101"/>
        <v xml:space="preserve">女        </v>
      </c>
      <c r="D641" s="4" t="str">
        <f t="shared" si="100"/>
        <v>汉族</v>
      </c>
      <c r="E641" s="5" t="s">
        <v>140</v>
      </c>
      <c r="F641" s="4" t="str">
        <f t="shared" si="103"/>
        <v>本科学士</v>
      </c>
      <c r="G641" s="4" t="str">
        <f>"2017.07.01"</f>
        <v>2017.07.01</v>
      </c>
      <c r="H641" s="2" t="str">
        <f t="shared" si="102"/>
        <v>是</v>
      </c>
      <c r="I641" s="2" t="s">
        <v>32</v>
      </c>
      <c r="J641" s="4"/>
    </row>
    <row r="642" spans="1:10" ht="24.95" customHeight="1">
      <c r="A642" s="2">
        <v>640</v>
      </c>
      <c r="B642" s="4" t="str">
        <f>"罗蔚薇"</f>
        <v>罗蔚薇</v>
      </c>
      <c r="C642" s="4" t="str">
        <f t="shared" si="101"/>
        <v xml:space="preserve">女        </v>
      </c>
      <c r="D642" s="4" t="str">
        <f t="shared" si="100"/>
        <v>汉族</v>
      </c>
      <c r="E642" s="5" t="s">
        <v>140</v>
      </c>
      <c r="F642" s="4" t="str">
        <f t="shared" si="103"/>
        <v>本科学士</v>
      </c>
      <c r="G642" s="4" t="str">
        <f>"2012.07.01"</f>
        <v>2012.07.01</v>
      </c>
      <c r="H642" s="2" t="str">
        <f t="shared" si="102"/>
        <v>是</v>
      </c>
      <c r="I642" s="2" t="s">
        <v>32</v>
      </c>
      <c r="J642" s="4"/>
    </row>
    <row r="643" spans="1:10" ht="24.95" customHeight="1">
      <c r="A643" s="2">
        <v>641</v>
      </c>
      <c r="B643" s="4" t="str">
        <f>"苏宇"</f>
        <v>苏宇</v>
      </c>
      <c r="C643" s="4" t="str">
        <f>"男        "</f>
        <v xml:space="preserve">男        </v>
      </c>
      <c r="D643" s="4" t="str">
        <f t="shared" si="100"/>
        <v>汉族</v>
      </c>
      <c r="E643" s="5" t="s">
        <v>140</v>
      </c>
      <c r="F643" s="4" t="str">
        <f t="shared" si="103"/>
        <v>本科学士</v>
      </c>
      <c r="G643" s="4" t="str">
        <f>"2017.06.01"</f>
        <v>2017.06.01</v>
      </c>
      <c r="H643" s="2" t="str">
        <f t="shared" si="102"/>
        <v>是</v>
      </c>
      <c r="I643" s="2" t="s">
        <v>32</v>
      </c>
      <c r="J643" s="4"/>
    </row>
    <row r="644" spans="1:10" ht="24.95" customHeight="1">
      <c r="A644" s="2">
        <v>642</v>
      </c>
      <c r="B644" s="4" t="str">
        <f>"晏婷丹"</f>
        <v>晏婷丹</v>
      </c>
      <c r="C644" s="4" t="str">
        <f t="shared" ref="C644:C650" si="104">"女        "</f>
        <v xml:space="preserve">女        </v>
      </c>
      <c r="D644" s="4" t="str">
        <f t="shared" si="100"/>
        <v>汉族</v>
      </c>
      <c r="E644" s="5" t="s">
        <v>140</v>
      </c>
      <c r="F644" s="4" t="str">
        <f t="shared" si="103"/>
        <v>本科学士</v>
      </c>
      <c r="G644" s="4" t="str">
        <f>"2017.06.01"</f>
        <v>2017.06.01</v>
      </c>
      <c r="H644" s="2" t="str">
        <f>"不是"</f>
        <v>不是</v>
      </c>
      <c r="I644" s="2" t="s">
        <v>32</v>
      </c>
      <c r="J644" s="4"/>
    </row>
    <row r="645" spans="1:10" ht="24.95" customHeight="1">
      <c r="A645" s="2">
        <v>643</v>
      </c>
      <c r="B645" s="4" t="str">
        <f>"黄伟素"</f>
        <v>黄伟素</v>
      </c>
      <c r="C645" s="4" t="str">
        <f t="shared" si="104"/>
        <v xml:space="preserve">女        </v>
      </c>
      <c r="D645" s="4" t="str">
        <f t="shared" si="100"/>
        <v>汉族</v>
      </c>
      <c r="E645" s="5" t="s">
        <v>177</v>
      </c>
      <c r="F645" s="4" t="str">
        <f t="shared" si="103"/>
        <v>本科学士</v>
      </c>
      <c r="G645" s="4" t="str">
        <f>"2013.06.01"</f>
        <v>2013.06.01</v>
      </c>
      <c r="H645" s="2" t="str">
        <f>"是"</f>
        <v>是</v>
      </c>
      <c r="I645" s="2" t="s">
        <v>33</v>
      </c>
      <c r="J645" s="4"/>
    </row>
    <row r="646" spans="1:10" ht="24.95" customHeight="1">
      <c r="A646" s="2">
        <v>644</v>
      </c>
      <c r="B646" s="4" t="str">
        <f>"吴连娇"</f>
        <v>吴连娇</v>
      </c>
      <c r="C646" s="4" t="str">
        <f t="shared" si="104"/>
        <v xml:space="preserve">女        </v>
      </c>
      <c r="D646" s="4" t="str">
        <f t="shared" si="100"/>
        <v>汉族</v>
      </c>
      <c r="E646" s="5" t="s">
        <v>178</v>
      </c>
      <c r="F646" s="4" t="str">
        <f t="shared" si="103"/>
        <v>本科学士</v>
      </c>
      <c r="G646" s="4" t="str">
        <f>"2013.06.01"</f>
        <v>2013.06.01</v>
      </c>
      <c r="H646" s="2" t="str">
        <f>"不是"</f>
        <v>不是</v>
      </c>
      <c r="I646" s="2" t="s">
        <v>33</v>
      </c>
      <c r="J646" s="4"/>
    </row>
    <row r="647" spans="1:10" ht="24.95" customHeight="1">
      <c r="A647" s="2">
        <v>645</v>
      </c>
      <c r="B647" s="4" t="str">
        <f>"陈巧玲"</f>
        <v>陈巧玲</v>
      </c>
      <c r="C647" s="4" t="str">
        <f t="shared" si="104"/>
        <v xml:space="preserve">女        </v>
      </c>
      <c r="D647" s="4" t="str">
        <f t="shared" si="100"/>
        <v>汉族</v>
      </c>
      <c r="E647" s="5" t="s">
        <v>179</v>
      </c>
      <c r="F647" s="4" t="str">
        <f t="shared" si="103"/>
        <v>本科学士</v>
      </c>
      <c r="G647" s="4" t="str">
        <f>"2017.06.01"</f>
        <v>2017.06.01</v>
      </c>
      <c r="H647" s="2" t="str">
        <f>"是"</f>
        <v>是</v>
      </c>
      <c r="I647" s="2" t="s">
        <v>33</v>
      </c>
      <c r="J647" s="4"/>
    </row>
    <row r="648" spans="1:10" ht="24.95" customHeight="1">
      <c r="A648" s="2">
        <v>646</v>
      </c>
      <c r="B648" s="4" t="str">
        <f>"涂舒婷"</f>
        <v>涂舒婷</v>
      </c>
      <c r="C648" s="4" t="str">
        <f t="shared" si="104"/>
        <v xml:space="preserve">女        </v>
      </c>
      <c r="D648" s="4" t="str">
        <f t="shared" si="100"/>
        <v>汉族</v>
      </c>
      <c r="E648" s="5" t="s">
        <v>177</v>
      </c>
      <c r="F648" s="4" t="str">
        <f t="shared" si="103"/>
        <v>本科学士</v>
      </c>
      <c r="G648" s="4" t="str">
        <f>"2017.06.01"</f>
        <v>2017.06.01</v>
      </c>
      <c r="H648" s="2" t="str">
        <f>"是"</f>
        <v>是</v>
      </c>
      <c r="I648" s="2" t="s">
        <v>33</v>
      </c>
      <c r="J648" s="4"/>
    </row>
    <row r="649" spans="1:10" ht="24.95" customHeight="1">
      <c r="A649" s="2">
        <v>647</v>
      </c>
      <c r="B649" s="4" t="str">
        <f>"吴宁"</f>
        <v>吴宁</v>
      </c>
      <c r="C649" s="4" t="str">
        <f t="shared" si="104"/>
        <v xml:space="preserve">女        </v>
      </c>
      <c r="D649" s="4" t="str">
        <f t="shared" si="100"/>
        <v>汉族</v>
      </c>
      <c r="E649" s="5" t="s">
        <v>177</v>
      </c>
      <c r="F649" s="4" t="str">
        <f t="shared" si="103"/>
        <v>本科学士</v>
      </c>
      <c r="G649" s="4" t="str">
        <f>"2013.07.01"</f>
        <v>2013.07.01</v>
      </c>
      <c r="H649" s="2" t="str">
        <f>"是"</f>
        <v>是</v>
      </c>
      <c r="I649" s="2" t="s">
        <v>33</v>
      </c>
      <c r="J649" s="4"/>
    </row>
    <row r="650" spans="1:10" ht="24.95" customHeight="1">
      <c r="A650" s="2">
        <v>648</v>
      </c>
      <c r="B650" s="4" t="str">
        <f>"黎琴琴"</f>
        <v>黎琴琴</v>
      </c>
      <c r="C650" s="4" t="str">
        <f t="shared" si="104"/>
        <v xml:space="preserve">女        </v>
      </c>
      <c r="D650" s="4" t="str">
        <f t="shared" si="100"/>
        <v>汉族</v>
      </c>
      <c r="E650" s="5" t="s">
        <v>180</v>
      </c>
      <c r="F650" s="4" t="str">
        <f t="shared" si="103"/>
        <v>本科学士</v>
      </c>
      <c r="G650" s="4" t="str">
        <f>"2013.05.01"</f>
        <v>2013.05.01</v>
      </c>
      <c r="H650" s="2" t="str">
        <f>"是"</f>
        <v>是</v>
      </c>
      <c r="I650" s="2" t="s">
        <v>33</v>
      </c>
      <c r="J650" s="4"/>
    </row>
    <row r="651" spans="1:10" ht="24.95" customHeight="1">
      <c r="A651" s="2">
        <v>649</v>
      </c>
      <c r="B651" s="4" t="str">
        <f>"唐绩杰"</f>
        <v>唐绩杰</v>
      </c>
      <c r="C651" s="4" t="str">
        <f>"男        "</f>
        <v xml:space="preserve">男        </v>
      </c>
      <c r="D651" s="4" t="str">
        <f t="shared" si="100"/>
        <v>汉族</v>
      </c>
      <c r="E651" s="5" t="s">
        <v>181</v>
      </c>
      <c r="F651" s="4" t="str">
        <f t="shared" si="103"/>
        <v>本科学士</v>
      </c>
      <c r="G651" s="4" t="str">
        <f>"2014.07.01"</f>
        <v>2014.07.01</v>
      </c>
      <c r="H651" s="2" t="str">
        <f>"不是"</f>
        <v>不是</v>
      </c>
      <c r="I651" s="2" t="s">
        <v>33</v>
      </c>
      <c r="J651" s="4"/>
    </row>
    <row r="652" spans="1:10" ht="24.95" customHeight="1">
      <c r="A652" s="2">
        <v>650</v>
      </c>
      <c r="B652" s="4" t="str">
        <f>"罗雨莹"</f>
        <v>罗雨莹</v>
      </c>
      <c r="C652" s="4" t="str">
        <f t="shared" ref="C652:C664" si="105">"女        "</f>
        <v xml:space="preserve">女        </v>
      </c>
      <c r="D652" s="4" t="str">
        <f t="shared" si="100"/>
        <v>汉族</v>
      </c>
      <c r="E652" s="5" t="s">
        <v>179</v>
      </c>
      <c r="F652" s="4" t="str">
        <f t="shared" si="103"/>
        <v>本科学士</v>
      </c>
      <c r="G652" s="4" t="str">
        <f>"2017.06.01"</f>
        <v>2017.06.01</v>
      </c>
      <c r="H652" s="2" t="str">
        <f>"不是"</f>
        <v>不是</v>
      </c>
      <c r="I652" s="2" t="s">
        <v>33</v>
      </c>
      <c r="J652" s="4"/>
    </row>
    <row r="653" spans="1:10" ht="24.95" customHeight="1">
      <c r="A653" s="2">
        <v>651</v>
      </c>
      <c r="B653" s="4" t="str">
        <f>"王自芳"</f>
        <v>王自芳</v>
      </c>
      <c r="C653" s="4" t="str">
        <f t="shared" si="105"/>
        <v xml:space="preserve">女        </v>
      </c>
      <c r="D653" s="4" t="str">
        <f t="shared" si="100"/>
        <v>汉族</v>
      </c>
      <c r="E653" s="5" t="s">
        <v>181</v>
      </c>
      <c r="F653" s="4" t="str">
        <f t="shared" si="103"/>
        <v>本科学士</v>
      </c>
      <c r="G653" s="4" t="str">
        <f>"2012.07.01"</f>
        <v>2012.07.01</v>
      </c>
      <c r="H653" s="2" t="str">
        <f>"是"</f>
        <v>是</v>
      </c>
      <c r="I653" s="2" t="s">
        <v>33</v>
      </c>
      <c r="J653" s="4"/>
    </row>
    <row r="654" spans="1:10" ht="24.95" customHeight="1">
      <c r="A654" s="2">
        <v>652</v>
      </c>
      <c r="B654" s="4" t="str">
        <f>"张碧娟"</f>
        <v>张碧娟</v>
      </c>
      <c r="C654" s="4" t="str">
        <f t="shared" si="105"/>
        <v xml:space="preserve">女        </v>
      </c>
      <c r="D654" s="4" t="str">
        <f t="shared" si="100"/>
        <v>汉族</v>
      </c>
      <c r="E654" s="5" t="s">
        <v>182</v>
      </c>
      <c r="F654" s="4" t="str">
        <f t="shared" si="103"/>
        <v>本科学士</v>
      </c>
      <c r="G654" s="4" t="str">
        <f>"2017.07.01"</f>
        <v>2017.07.01</v>
      </c>
      <c r="H654" s="2" t="str">
        <f>"不是"</f>
        <v>不是</v>
      </c>
      <c r="I654" s="2" t="s">
        <v>33</v>
      </c>
      <c r="J654" s="4"/>
    </row>
    <row r="655" spans="1:10" ht="24.95" customHeight="1">
      <c r="A655" s="2">
        <v>653</v>
      </c>
      <c r="B655" s="4" t="str">
        <f>"梁海梅"</f>
        <v>梁海梅</v>
      </c>
      <c r="C655" s="4" t="str">
        <f t="shared" si="105"/>
        <v xml:space="preserve">女        </v>
      </c>
      <c r="D655" s="4" t="str">
        <f t="shared" si="100"/>
        <v>汉族</v>
      </c>
      <c r="E655" s="5" t="s">
        <v>183</v>
      </c>
      <c r="F655" s="4" t="str">
        <f t="shared" si="103"/>
        <v>本科学士</v>
      </c>
      <c r="G655" s="4" t="str">
        <f>"2017.06.01"</f>
        <v>2017.06.01</v>
      </c>
      <c r="H655" s="2" t="str">
        <f>"不是"</f>
        <v>不是</v>
      </c>
      <c r="I655" s="2" t="s">
        <v>33</v>
      </c>
      <c r="J655" s="4"/>
    </row>
    <row r="656" spans="1:10" ht="24.95" customHeight="1">
      <c r="A656" s="2">
        <v>654</v>
      </c>
      <c r="B656" s="4" t="str">
        <f>"欧良妮"</f>
        <v>欧良妮</v>
      </c>
      <c r="C656" s="4" t="str">
        <f t="shared" si="105"/>
        <v xml:space="preserve">女        </v>
      </c>
      <c r="D656" s="4" t="str">
        <f t="shared" si="100"/>
        <v>汉族</v>
      </c>
      <c r="E656" s="5" t="s">
        <v>179</v>
      </c>
      <c r="F656" s="4" t="str">
        <f t="shared" si="103"/>
        <v>本科学士</v>
      </c>
      <c r="G656" s="4" t="str">
        <f>"2016.06.01"</f>
        <v>2016.06.01</v>
      </c>
      <c r="H656" s="2" t="str">
        <f>"是"</f>
        <v>是</v>
      </c>
      <c r="I656" s="2" t="s">
        <v>33</v>
      </c>
      <c r="J656" s="4"/>
    </row>
    <row r="657" spans="1:10" ht="24.95" customHeight="1">
      <c r="A657" s="2">
        <v>655</v>
      </c>
      <c r="B657" s="4" t="str">
        <f>"苏扬意"</f>
        <v>苏扬意</v>
      </c>
      <c r="C657" s="4" t="str">
        <f t="shared" si="105"/>
        <v xml:space="preserve">女        </v>
      </c>
      <c r="D657" s="4" t="str">
        <f t="shared" si="100"/>
        <v>汉族</v>
      </c>
      <c r="E657" s="5" t="s">
        <v>184</v>
      </c>
      <c r="F657" s="4" t="str">
        <f t="shared" si="103"/>
        <v>本科学士</v>
      </c>
      <c r="G657" s="4" t="str">
        <f>"2017.06.01"</f>
        <v>2017.06.01</v>
      </c>
      <c r="H657" s="2" t="str">
        <f>"不是"</f>
        <v>不是</v>
      </c>
      <c r="I657" s="2" t="s">
        <v>33</v>
      </c>
      <c r="J657" s="4"/>
    </row>
    <row r="658" spans="1:10" ht="24.95" customHeight="1">
      <c r="A658" s="2">
        <v>656</v>
      </c>
      <c r="B658" s="4" t="str">
        <f>"凌洁洁"</f>
        <v>凌洁洁</v>
      </c>
      <c r="C658" s="4" t="str">
        <f t="shared" si="105"/>
        <v xml:space="preserve">女        </v>
      </c>
      <c r="D658" s="4" t="str">
        <f t="shared" si="100"/>
        <v>汉族</v>
      </c>
      <c r="E658" s="5" t="s">
        <v>185</v>
      </c>
      <c r="F658" s="4" t="str">
        <f t="shared" si="103"/>
        <v>本科学士</v>
      </c>
      <c r="G658" s="4" t="str">
        <f>"2017.06.01"</f>
        <v>2017.06.01</v>
      </c>
      <c r="H658" s="2" t="str">
        <f>"不是"</f>
        <v>不是</v>
      </c>
      <c r="I658" s="2" t="s">
        <v>33</v>
      </c>
      <c r="J658" s="4"/>
    </row>
    <row r="659" spans="1:10" ht="24.95" customHeight="1">
      <c r="A659" s="2">
        <v>657</v>
      </c>
      <c r="B659" s="4" t="str">
        <f>"邓美枝"</f>
        <v>邓美枝</v>
      </c>
      <c r="C659" s="4" t="str">
        <f t="shared" si="105"/>
        <v xml:space="preserve">女        </v>
      </c>
      <c r="D659" s="4" t="str">
        <f t="shared" si="100"/>
        <v>汉族</v>
      </c>
      <c r="E659" s="5" t="s">
        <v>186</v>
      </c>
      <c r="F659" s="4" t="str">
        <f t="shared" si="103"/>
        <v>本科学士</v>
      </c>
      <c r="G659" s="4" t="str">
        <f>"2017.07.01"</f>
        <v>2017.07.01</v>
      </c>
      <c r="H659" s="2" t="str">
        <f>"不是"</f>
        <v>不是</v>
      </c>
      <c r="I659" s="2" t="s">
        <v>33</v>
      </c>
      <c r="J659" s="4"/>
    </row>
    <row r="660" spans="1:10" ht="24.95" customHeight="1">
      <c r="A660" s="2">
        <v>658</v>
      </c>
      <c r="B660" s="4" t="str">
        <f>"杨洁"</f>
        <v>杨洁</v>
      </c>
      <c r="C660" s="4" t="str">
        <f t="shared" si="105"/>
        <v xml:space="preserve">女        </v>
      </c>
      <c r="D660" s="4" t="str">
        <f t="shared" si="100"/>
        <v>汉族</v>
      </c>
      <c r="E660" s="5" t="s">
        <v>187</v>
      </c>
      <c r="F660" s="4" t="str">
        <f>"本科无学位"</f>
        <v>本科无学位</v>
      </c>
      <c r="G660" s="4" t="str">
        <f>"2017.07.01"</f>
        <v>2017.07.01</v>
      </c>
      <c r="H660" s="2" t="str">
        <f t="shared" ref="H660:H664" si="106">"是"</f>
        <v>是</v>
      </c>
      <c r="I660" s="2" t="s">
        <v>33</v>
      </c>
      <c r="J660" s="4"/>
    </row>
    <row r="661" spans="1:10" ht="24.95" customHeight="1">
      <c r="A661" s="2">
        <v>659</v>
      </c>
      <c r="B661" s="4" t="str">
        <f>"何玉梅"</f>
        <v>何玉梅</v>
      </c>
      <c r="C661" s="4" t="str">
        <f t="shared" si="105"/>
        <v xml:space="preserve">女        </v>
      </c>
      <c r="D661" s="4" t="str">
        <f t="shared" si="100"/>
        <v>汉族</v>
      </c>
      <c r="E661" s="5" t="s">
        <v>177</v>
      </c>
      <c r="F661" s="4" t="str">
        <f>"专科无学位"</f>
        <v>专科无学位</v>
      </c>
      <c r="G661" s="4" t="str">
        <f>"2016.06.01"</f>
        <v>2016.06.01</v>
      </c>
      <c r="H661" s="2" t="str">
        <f t="shared" si="106"/>
        <v>是</v>
      </c>
      <c r="I661" s="2" t="s">
        <v>33</v>
      </c>
      <c r="J661" s="4"/>
    </row>
    <row r="662" spans="1:10" ht="24.95" customHeight="1">
      <c r="A662" s="2">
        <v>660</v>
      </c>
      <c r="B662" s="7" t="str">
        <f>"劳永幸"</f>
        <v>劳永幸</v>
      </c>
      <c r="C662" s="7" t="str">
        <f t="shared" si="105"/>
        <v xml:space="preserve">女        </v>
      </c>
      <c r="D662" s="7" t="str">
        <f t="shared" si="100"/>
        <v>汉族</v>
      </c>
      <c r="E662" s="8" t="s">
        <v>76</v>
      </c>
      <c r="F662" s="7" t="str">
        <f t="shared" ref="F662:F675" si="107">"本科学士"</f>
        <v>本科学士</v>
      </c>
      <c r="G662" s="7" t="str">
        <f>"2014.06.01"</f>
        <v>2014.06.01</v>
      </c>
      <c r="H662" s="6" t="str">
        <f t="shared" si="106"/>
        <v>是</v>
      </c>
      <c r="I662" s="6" t="s">
        <v>34</v>
      </c>
      <c r="J662" s="7"/>
    </row>
    <row r="663" spans="1:10" ht="24.95" customHeight="1">
      <c r="A663" s="2">
        <v>661</v>
      </c>
      <c r="B663" s="7" t="str">
        <f>"邓超敏"</f>
        <v>邓超敏</v>
      </c>
      <c r="C663" s="7" t="str">
        <f t="shared" si="105"/>
        <v xml:space="preserve">女        </v>
      </c>
      <c r="D663" s="7" t="str">
        <f t="shared" si="100"/>
        <v>汉族</v>
      </c>
      <c r="E663" s="8" t="s">
        <v>76</v>
      </c>
      <c r="F663" s="7" t="str">
        <f t="shared" si="107"/>
        <v>本科学士</v>
      </c>
      <c r="G663" s="7" t="str">
        <f>"2017.06.01"</f>
        <v>2017.06.01</v>
      </c>
      <c r="H663" s="6" t="str">
        <f t="shared" si="106"/>
        <v>是</v>
      </c>
      <c r="I663" s="6" t="s">
        <v>34</v>
      </c>
      <c r="J663" s="7"/>
    </row>
    <row r="664" spans="1:10" ht="24.95" customHeight="1">
      <c r="A664" s="2">
        <v>662</v>
      </c>
      <c r="B664" s="7" t="str">
        <f>"梁来婷"</f>
        <v>梁来婷</v>
      </c>
      <c r="C664" s="7" t="str">
        <f t="shared" si="105"/>
        <v xml:space="preserve">女        </v>
      </c>
      <c r="D664" s="7" t="str">
        <f t="shared" si="100"/>
        <v>汉族</v>
      </c>
      <c r="E664" s="8" t="s">
        <v>188</v>
      </c>
      <c r="F664" s="7" t="str">
        <f t="shared" si="107"/>
        <v>本科学士</v>
      </c>
      <c r="G664" s="7" t="str">
        <f>"2014.06.01"</f>
        <v>2014.06.01</v>
      </c>
      <c r="H664" s="6" t="str">
        <f t="shared" si="106"/>
        <v>是</v>
      </c>
      <c r="I664" s="6" t="s">
        <v>34</v>
      </c>
      <c r="J664" s="7"/>
    </row>
    <row r="665" spans="1:10" ht="24.95" customHeight="1">
      <c r="A665" s="2">
        <v>663</v>
      </c>
      <c r="B665" s="7" t="str">
        <f>"陈献志"</f>
        <v>陈献志</v>
      </c>
      <c r="C665" s="7" t="str">
        <f>"男        "</f>
        <v xml:space="preserve">男        </v>
      </c>
      <c r="D665" s="7" t="str">
        <f t="shared" si="100"/>
        <v>汉族</v>
      </c>
      <c r="E665" s="8" t="s">
        <v>76</v>
      </c>
      <c r="F665" s="7" t="str">
        <f t="shared" si="107"/>
        <v>本科学士</v>
      </c>
      <c r="G665" s="7" t="str">
        <f>"2017.06.01"</f>
        <v>2017.06.01</v>
      </c>
      <c r="H665" s="6" t="str">
        <f>"是"</f>
        <v>是</v>
      </c>
      <c r="I665" s="6" t="s">
        <v>34</v>
      </c>
      <c r="J665" s="7"/>
    </row>
    <row r="666" spans="1:10" ht="24.95" customHeight="1">
      <c r="A666" s="2">
        <v>664</v>
      </c>
      <c r="B666" s="7" t="str">
        <f>"苏凤燕"</f>
        <v>苏凤燕</v>
      </c>
      <c r="C666" s="7" t="str">
        <f t="shared" ref="C666:C673" si="108">"女        "</f>
        <v xml:space="preserve">女        </v>
      </c>
      <c r="D666" s="7" t="str">
        <f t="shared" si="100"/>
        <v>汉族</v>
      </c>
      <c r="E666" s="8" t="s">
        <v>76</v>
      </c>
      <c r="F666" s="7" t="str">
        <f t="shared" si="107"/>
        <v>本科学士</v>
      </c>
      <c r="G666" s="7" t="str">
        <f>"2012.07.01"</f>
        <v>2012.07.01</v>
      </c>
      <c r="H666" s="6" t="str">
        <f>"是"</f>
        <v>是</v>
      </c>
      <c r="I666" s="6" t="s">
        <v>34</v>
      </c>
      <c r="J666" s="7"/>
    </row>
    <row r="667" spans="1:10" ht="24.95" customHeight="1">
      <c r="A667" s="2">
        <v>665</v>
      </c>
      <c r="B667" s="7" t="str">
        <f>"覃宁"</f>
        <v>覃宁</v>
      </c>
      <c r="C667" s="7" t="str">
        <f t="shared" si="108"/>
        <v xml:space="preserve">女        </v>
      </c>
      <c r="D667" s="7" t="str">
        <f t="shared" si="100"/>
        <v>汉族</v>
      </c>
      <c r="E667" s="8" t="s">
        <v>76</v>
      </c>
      <c r="F667" s="7" t="str">
        <f t="shared" si="107"/>
        <v>本科学士</v>
      </c>
      <c r="G667" s="7" t="str">
        <f>"2011.06.01"</f>
        <v>2011.06.01</v>
      </c>
      <c r="H667" s="6" t="str">
        <f>"是"</f>
        <v>是</v>
      </c>
      <c r="I667" s="6" t="s">
        <v>34</v>
      </c>
      <c r="J667" s="7"/>
    </row>
    <row r="668" spans="1:10" ht="24.95" customHeight="1">
      <c r="A668" s="2">
        <v>666</v>
      </c>
      <c r="B668" s="7" t="str">
        <f>"王莉"</f>
        <v>王莉</v>
      </c>
      <c r="C668" s="7" t="str">
        <f t="shared" si="108"/>
        <v xml:space="preserve">女        </v>
      </c>
      <c r="D668" s="7" t="str">
        <f t="shared" si="100"/>
        <v>汉族</v>
      </c>
      <c r="E668" s="8" t="s">
        <v>76</v>
      </c>
      <c r="F668" s="7" t="str">
        <f t="shared" si="107"/>
        <v>本科学士</v>
      </c>
      <c r="G668" s="7" t="str">
        <f>"2014.06.01"</f>
        <v>2014.06.01</v>
      </c>
      <c r="H668" s="6" t="str">
        <f>"是"</f>
        <v>是</v>
      </c>
      <c r="I668" s="6" t="s">
        <v>34</v>
      </c>
      <c r="J668" s="7"/>
    </row>
    <row r="669" spans="1:10" ht="24.95" customHeight="1">
      <c r="A669" s="2">
        <v>667</v>
      </c>
      <c r="B669" s="7" t="str">
        <f>"何燕华"</f>
        <v>何燕华</v>
      </c>
      <c r="C669" s="7" t="str">
        <f t="shared" si="108"/>
        <v xml:space="preserve">女        </v>
      </c>
      <c r="D669" s="7" t="str">
        <f t="shared" si="100"/>
        <v>汉族</v>
      </c>
      <c r="E669" s="8" t="s">
        <v>189</v>
      </c>
      <c r="F669" s="7" t="str">
        <f t="shared" si="107"/>
        <v>本科学士</v>
      </c>
      <c r="G669" s="7" t="str">
        <f>"2017.06.01"</f>
        <v>2017.06.01</v>
      </c>
      <c r="H669" s="6" t="str">
        <f t="shared" ref="H669:H673" si="109">"是"</f>
        <v>是</v>
      </c>
      <c r="I669" s="6" t="s">
        <v>34</v>
      </c>
      <c r="J669" s="7"/>
    </row>
    <row r="670" spans="1:10" ht="24.95" customHeight="1">
      <c r="A670" s="2">
        <v>668</v>
      </c>
      <c r="B670" s="7" t="str">
        <f>"陈观梅"</f>
        <v>陈观梅</v>
      </c>
      <c r="C670" s="7" t="str">
        <f t="shared" si="108"/>
        <v xml:space="preserve">女        </v>
      </c>
      <c r="D670" s="7" t="str">
        <f t="shared" si="100"/>
        <v>汉族</v>
      </c>
      <c r="E670" s="8" t="s">
        <v>76</v>
      </c>
      <c r="F670" s="7" t="str">
        <f t="shared" si="107"/>
        <v>本科学士</v>
      </c>
      <c r="G670" s="7" t="str">
        <f>"2013.06.01"</f>
        <v>2013.06.01</v>
      </c>
      <c r="H670" s="6" t="str">
        <f t="shared" si="109"/>
        <v>是</v>
      </c>
      <c r="I670" s="6" t="s">
        <v>34</v>
      </c>
      <c r="J670" s="7"/>
    </row>
    <row r="671" spans="1:10" ht="24.95" customHeight="1">
      <c r="A671" s="2">
        <v>669</v>
      </c>
      <c r="B671" s="7" t="str">
        <f>"谢庭"</f>
        <v>谢庭</v>
      </c>
      <c r="C671" s="7" t="str">
        <f t="shared" si="108"/>
        <v xml:space="preserve">女        </v>
      </c>
      <c r="D671" s="7" t="str">
        <f t="shared" si="100"/>
        <v>汉族</v>
      </c>
      <c r="E671" s="8" t="s">
        <v>76</v>
      </c>
      <c r="F671" s="7" t="str">
        <f t="shared" si="107"/>
        <v>本科学士</v>
      </c>
      <c r="G671" s="7" t="str">
        <f>"2013.06.01"</f>
        <v>2013.06.01</v>
      </c>
      <c r="H671" s="6" t="str">
        <f t="shared" si="109"/>
        <v>是</v>
      </c>
      <c r="I671" s="6" t="s">
        <v>34</v>
      </c>
      <c r="J671" s="7"/>
    </row>
    <row r="672" spans="1:10" ht="24.95" customHeight="1">
      <c r="A672" s="2">
        <v>670</v>
      </c>
      <c r="B672" s="7" t="str">
        <f>"蒙敏清"</f>
        <v>蒙敏清</v>
      </c>
      <c r="C672" s="7" t="str">
        <f t="shared" si="108"/>
        <v xml:space="preserve">女        </v>
      </c>
      <c r="D672" s="7" t="str">
        <f t="shared" si="100"/>
        <v>汉族</v>
      </c>
      <c r="E672" s="8" t="s">
        <v>76</v>
      </c>
      <c r="F672" s="7" t="str">
        <f t="shared" si="107"/>
        <v>本科学士</v>
      </c>
      <c r="G672" s="7" t="str">
        <f>"2016.06.01"</f>
        <v>2016.06.01</v>
      </c>
      <c r="H672" s="6" t="str">
        <f t="shared" si="109"/>
        <v>是</v>
      </c>
      <c r="I672" s="6" t="s">
        <v>34</v>
      </c>
      <c r="J672" s="7"/>
    </row>
    <row r="673" spans="1:10" ht="24.95" customHeight="1">
      <c r="A673" s="2">
        <v>671</v>
      </c>
      <c r="B673" s="7" t="str">
        <f>"黄小英"</f>
        <v>黄小英</v>
      </c>
      <c r="C673" s="7" t="str">
        <f t="shared" si="108"/>
        <v xml:space="preserve">女        </v>
      </c>
      <c r="D673" s="7" t="str">
        <f>"壮族"</f>
        <v>壮族</v>
      </c>
      <c r="E673" s="8" t="s">
        <v>76</v>
      </c>
      <c r="F673" s="7" t="str">
        <f t="shared" si="107"/>
        <v>本科学士</v>
      </c>
      <c r="G673" s="7" t="str">
        <f>"2016.06.01"</f>
        <v>2016.06.01</v>
      </c>
      <c r="H673" s="6" t="str">
        <f t="shared" si="109"/>
        <v>是</v>
      </c>
      <c r="I673" s="6" t="s">
        <v>34</v>
      </c>
      <c r="J673" s="7"/>
    </row>
    <row r="674" spans="1:10" ht="24.95" customHeight="1">
      <c r="A674" s="2">
        <v>672</v>
      </c>
      <c r="B674" s="7" t="str">
        <f>"杨道杰"</f>
        <v>杨道杰</v>
      </c>
      <c r="C674" s="7" t="str">
        <f>"男        "</f>
        <v xml:space="preserve">男        </v>
      </c>
      <c r="D674" s="7" t="str">
        <f t="shared" ref="D674:D675" si="110">"汉族"</f>
        <v>汉族</v>
      </c>
      <c r="E674" s="8" t="s">
        <v>190</v>
      </c>
      <c r="F674" s="7" t="str">
        <f t="shared" si="107"/>
        <v>本科学士</v>
      </c>
      <c r="G674" s="7" t="str">
        <f>"2017.07.01"</f>
        <v>2017.07.01</v>
      </c>
      <c r="H674" s="6" t="str">
        <f>"不是"</f>
        <v>不是</v>
      </c>
      <c r="I674" s="6" t="s">
        <v>34</v>
      </c>
      <c r="J674" s="7"/>
    </row>
    <row r="675" spans="1:10" ht="24.95" customHeight="1">
      <c r="A675" s="2">
        <v>673</v>
      </c>
      <c r="B675" s="7" t="str">
        <f>"王艺霏"</f>
        <v>王艺霏</v>
      </c>
      <c r="C675" s="7" t="str">
        <f>"女        "</f>
        <v xml:space="preserve">女        </v>
      </c>
      <c r="D675" s="7" t="str">
        <f t="shared" si="110"/>
        <v>汉族</v>
      </c>
      <c r="E675" s="8" t="s">
        <v>76</v>
      </c>
      <c r="F675" s="7" t="str">
        <f t="shared" si="107"/>
        <v>本科学士</v>
      </c>
      <c r="G675" s="7" t="str">
        <f>"2016.07.01"</f>
        <v>2016.07.01</v>
      </c>
      <c r="H675" s="6" t="str">
        <f>"是"</f>
        <v>是</v>
      </c>
      <c r="I675" s="6" t="s">
        <v>34</v>
      </c>
      <c r="J675" s="7"/>
    </row>
  </sheetData>
  <mergeCells count="1">
    <mergeCell ref="A1:J1"/>
  </mergeCells>
  <phoneticPr fontId="18" type="noConversion"/>
  <pageMargins left="0.31496062992125984" right="0.31496062992125984" top="0.94488188976377963" bottom="0.35433070866141736" header="0.31496062992125984" footer="0.31496062992125984"/>
  <pageSetup paperSize="9" orientation="portrait" r:id="rId1"/>
  <headerFooter scaleWithDoc="0" alignWithMargins="0">
    <oddFooter>&amp;L审核人：&amp;C&amp;P&amp;R复审人：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正式总表</vt:lpstr>
      <vt:lpstr>正式总表!Print_Titles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2017-07-10T02:29:00Z</cp:lastPrinted>
  <dcterms:created xsi:type="dcterms:W3CDTF">2017-06-28T10:01:17Z</dcterms:created>
  <dcterms:modified xsi:type="dcterms:W3CDTF">2017-07-10T09:22:46Z</dcterms:modified>
</cp:coreProperties>
</file>